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lforg-my.sharepoint.com/personal/san_dlf_org/Documents/Skrivebord/"/>
    </mc:Choice>
  </mc:AlternateContent>
  <xr:revisionPtr revIDLastSave="0" documentId="8_{66A52989-C591-4CD8-BFF2-D770B1BD96E3}" xr6:coauthVersionLast="47" xr6:coauthVersionMax="47" xr10:uidLastSave="{00000000-0000-0000-0000-000000000000}"/>
  <bookViews>
    <workbookView xWindow="-120" yWindow="-120" windowWidth="29040" windowHeight="15720" tabRatio="391" xr2:uid="{00000000-000D-0000-FFFF-FFFF00000000}"/>
  </bookViews>
  <sheets>
    <sheet name="Faaborg-Midtfyn" sheetId="2" r:id="rId1"/>
    <sheet name="Ark2" sheetId="4" r:id="rId2"/>
    <sheet name="Ark3" sheetId="5" r:id="rId3"/>
  </sheets>
  <definedNames>
    <definedName name="TABLE" localSheetId="2">'Ark3'!#REF!</definedName>
    <definedName name="TABLE_2" localSheetId="2">'Ark3'!#REF!</definedName>
    <definedName name="TABLE_3" localSheetId="2">'Ark3'!#REF!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5" l="1"/>
  <c r="D15" i="5" s="1"/>
  <c r="E15" i="5" s="1"/>
  <c r="C13" i="5"/>
  <c r="D13" i="5" s="1"/>
  <c r="E13" i="5" s="1"/>
  <c r="C14" i="5"/>
  <c r="D14" i="5" s="1"/>
  <c r="E14" i="5" s="1"/>
  <c r="C10" i="5"/>
  <c r="C8" i="5"/>
  <c r="C5" i="5"/>
  <c r="D5" i="5" s="1"/>
  <c r="D8" i="5" s="1"/>
  <c r="E8" i="5" s="1"/>
  <c r="F20" i="5"/>
  <c r="F17" i="5"/>
  <c r="G17" i="5" s="1"/>
  <c r="H17" i="5" s="1"/>
  <c r="F16" i="5"/>
  <c r="F12" i="5"/>
  <c r="F8" i="5"/>
  <c r="G8" i="5" s="1"/>
  <c r="G12" i="5" s="1"/>
  <c r="H12" i="5" s="1"/>
  <c r="K19" i="2"/>
  <c r="J19" i="2" s="1"/>
  <c r="C14" i="4"/>
  <c r="I39" i="2" s="1"/>
  <c r="J39" i="2" s="1"/>
  <c r="K39" i="2" s="1"/>
  <c r="C12" i="4"/>
  <c r="I35" i="2" s="1"/>
  <c r="J35" i="2" s="1"/>
  <c r="K35" i="2" s="1"/>
  <c r="C11" i="4"/>
  <c r="I33" i="2" s="1"/>
  <c r="J33" i="2" s="1"/>
  <c r="K33" i="2" s="1"/>
  <c r="K20" i="2"/>
  <c r="J20" i="2" s="1"/>
  <c r="K17" i="2"/>
  <c r="J17" i="2" s="1"/>
  <c r="C28" i="4"/>
  <c r="I41" i="2" s="1"/>
  <c r="J41" i="2" s="1"/>
  <c r="K41" i="2" s="1"/>
  <c r="C13" i="4"/>
  <c r="I37" i="2" s="1"/>
  <c r="J37" i="2" s="1"/>
  <c r="K37" i="2" s="1"/>
  <c r="C25" i="4"/>
  <c r="C24" i="4"/>
  <c r="H44" i="2"/>
  <c r="C19" i="4"/>
  <c r="I45" i="2" s="1"/>
  <c r="J45" i="2" s="1"/>
  <c r="K45" i="2" s="1"/>
  <c r="C18" i="4"/>
  <c r="I43" i="2" s="1"/>
  <c r="J43" i="2" s="1"/>
  <c r="K43" i="2" s="1"/>
  <c r="C15" i="4"/>
  <c r="I29" i="2"/>
  <c r="J29" i="2" s="1"/>
  <c r="K29" i="2" s="1"/>
  <c r="K18" i="2"/>
  <c r="J18" i="2" s="1"/>
  <c r="H47" i="2"/>
  <c r="H38" i="2"/>
  <c r="H36" i="2"/>
  <c r="H34" i="2"/>
  <c r="C21" i="4"/>
  <c r="I48" i="2" s="1"/>
  <c r="J48" i="2" s="1"/>
  <c r="K48" i="2" s="1"/>
  <c r="C5" i="4"/>
  <c r="C6" i="4"/>
  <c r="I22" i="2" s="1"/>
  <c r="J22" i="2" s="1"/>
  <c r="K22" i="2" s="1"/>
  <c r="C9" i="4"/>
  <c r="I23" i="2" s="1"/>
  <c r="J23" i="2" s="1"/>
  <c r="K23" i="2" s="1"/>
  <c r="C8" i="4"/>
  <c r="I25" i="2" s="1"/>
  <c r="J25" i="2" s="1"/>
  <c r="K25" i="2" s="1"/>
  <c r="C4" i="4"/>
  <c r="C3" i="4"/>
  <c r="C16" i="4"/>
  <c r="I27" i="2" s="1"/>
  <c r="J27" i="2" s="1"/>
  <c r="K27" i="2" s="1"/>
  <c r="C10" i="4"/>
  <c r="I24" i="2" s="1"/>
  <c r="J24" i="2" s="1"/>
  <c r="K24" i="2" s="1"/>
  <c r="C7" i="4"/>
  <c r="D10" i="5"/>
  <c r="E10" i="5" s="1"/>
  <c r="G16" i="5"/>
  <c r="H16" i="5" s="1"/>
  <c r="G20" i="5"/>
  <c r="H20" i="5" s="1"/>
  <c r="E5" i="5" l="1"/>
  <c r="H8" i="5"/>
  <c r="I26" i="2"/>
  <c r="J26" i="2" s="1"/>
  <c r="K26" i="2" s="1"/>
  <c r="K51" i="2" s="1"/>
  <c r="J51" i="2" l="1"/>
</calcChain>
</file>

<file path=xl/sharedStrings.xml><?xml version="1.0" encoding="utf-8"?>
<sst xmlns="http://schemas.openxmlformats.org/spreadsheetml/2006/main" count="112" uniqueCount="93">
  <si>
    <t>Pr. år</t>
  </si>
  <si>
    <t>Pr. måned</t>
  </si>
  <si>
    <t>Dato:</t>
  </si>
  <si>
    <t>Reguleringsfaktor:</t>
  </si>
  <si>
    <t>uv-tillæg, 300&lt;x750, anciennitet</t>
  </si>
  <si>
    <t>uv-tillæg, 300&lt;x750, Ny Løn</t>
  </si>
  <si>
    <t>uv-tillæg, 750&lt;x, lærere og bhkl. 750&lt;x&lt;835</t>
  </si>
  <si>
    <t>godtgørelse arb.tidsaftale, 750&lt;x, lærere og bhkl. 835&lt;x</t>
  </si>
  <si>
    <t>akkordtillæg</t>
  </si>
  <si>
    <t>Løntrin</t>
  </si>
  <si>
    <t xml:space="preserve">Børnehkl. tjenestemand eller personlig ordning. </t>
  </si>
  <si>
    <t>Løn i alt, bortset fra evt. overtid.</t>
  </si>
  <si>
    <t>Navn:</t>
  </si>
  <si>
    <t>Souschef / stedfortræder</t>
  </si>
  <si>
    <t>FMK-tillæg for overenskomstansatte lærere</t>
  </si>
  <si>
    <t>FMK-tillæg for OK-ans. på personlig ordn. eller tjenestemænd</t>
  </si>
  <si>
    <t>FMK-tillæg for overenskomstansatte børnehaveklasseledere</t>
  </si>
  <si>
    <t>FMK-tillæg for OK-ans. børnehaveklassel. på pers. ordn. eller tjm.</t>
  </si>
  <si>
    <t>Tale-høre undervisning</t>
  </si>
  <si>
    <t>Dansk som andetsprog</t>
  </si>
  <si>
    <t>Stedfortræderfunktionen</t>
  </si>
  <si>
    <t>Pr. enhed</t>
  </si>
  <si>
    <t>Specialundervisn. i særl. klasser</t>
  </si>
  <si>
    <r>
      <t xml:space="preserve">Bhkl.le. </t>
    </r>
    <r>
      <rPr>
        <sz val="10"/>
        <rFont val="Arial"/>
        <family val="2"/>
      </rPr>
      <t>Særlig støtte 2-sprog, m.m.</t>
    </r>
  </si>
  <si>
    <t>Antal timer</t>
  </si>
  <si>
    <t>Specialundervisning i normalklasser, enkeltintegreret</t>
  </si>
  <si>
    <t>Specialundervisn., enkeltintegr.</t>
  </si>
  <si>
    <t>tale- høre-uv., da. som 2. sprog</t>
  </si>
  <si>
    <t>Pæd. Diplomuddannelse</t>
  </si>
  <si>
    <t>Kvalifikationsløn, gennemført pæd. Diplomuddannelse</t>
  </si>
  <si>
    <t>Øvrige centralt aftalte tillæg, du kan være omfattet af</t>
  </si>
  <si>
    <t>Din lønanciennitet?</t>
  </si>
  <si>
    <t>Hvis din ansættelseanciennitet er mellem 0 og 4 år - skriv 1 i den gule ramme ud for "Lønanciennitet"</t>
  </si>
  <si>
    <t>Hvis din ansættelseanciennitet er mellem 4 og 8 år - skriv 2 i den gule ramme ud for "Lønanciennitet"</t>
  </si>
  <si>
    <t>Hvis din ansættelseanciennitet er mellem 8 og 12 år - skriv 3 i den gule ramme ud for "Lønanciennitet"</t>
  </si>
  <si>
    <t>Hvis din ansættelseanciennitet er over 12 år - skriv 4 i den gule ramme ud for "Lønanciennitet"</t>
  </si>
  <si>
    <t>A</t>
  </si>
  <si>
    <t>B</t>
  </si>
  <si>
    <t>C</t>
  </si>
  <si>
    <t>D</t>
  </si>
  <si>
    <t>Centralt aftalt: Grundløn (Udfyld enten i A, B, C eller D)</t>
  </si>
  <si>
    <t>Lønanciennitet:</t>
  </si>
  <si>
    <t xml:space="preserve"> Lærer, overenskomstansat </t>
  </si>
  <si>
    <t xml:space="preserve">Lærer, tjenestemand eller OK-ans. på personlig ordning. </t>
  </si>
  <si>
    <t>Børnehaveklasseleder, overenskomstansat</t>
  </si>
  <si>
    <t>Beskæftigelsesgrad: Fuld tid skriv 100, deltidsansat eksempelvis på 80 % skriv 80</t>
  </si>
  <si>
    <t>Børnehaveklasseledere</t>
  </si>
  <si>
    <t>Reguleringsprocent:</t>
  </si>
  <si>
    <t>Beskæft. grad</t>
  </si>
  <si>
    <t>Hvis ja, skriv 1</t>
  </si>
  <si>
    <t>Tillæg</t>
  </si>
  <si>
    <t>Reg. pr. md.</t>
  </si>
  <si>
    <t>Løn pr. måned</t>
  </si>
  <si>
    <t>Lærere</t>
  </si>
  <si>
    <t>Vejledning:</t>
  </si>
  <si>
    <t>Du skal kun skrive tal i de gule felter - og kun de steder, hvor du får tillægget.</t>
  </si>
  <si>
    <t>Lokalt aftalt kvalifikationstillæg</t>
  </si>
  <si>
    <t>Skriv 4:</t>
  </si>
  <si>
    <t xml:space="preserve">Du skal bruge din lønseddel og din opgaveoversigt. </t>
  </si>
  <si>
    <t>Flere/skiftende arbejdssteder</t>
  </si>
  <si>
    <t>TR-funktionen</t>
  </si>
  <si>
    <t>Aftaler om lokale funktionstillæg: Udfyld enten A, B, C, eller D</t>
  </si>
  <si>
    <t>E</t>
  </si>
  <si>
    <t>Funktionstillæg for flere/skiftende arbejdssteder</t>
  </si>
  <si>
    <t xml:space="preserve">1.200 kr. (31.3.00) årligt </t>
  </si>
  <si>
    <t>F</t>
  </si>
  <si>
    <t>Kvalifikationsløn for ikke-læreruddannede efter 4, 8 og 12 år:</t>
  </si>
  <si>
    <t>Kontakt kredsen</t>
  </si>
  <si>
    <t>Vi tager forbehold for fejl i regnearket. Kontakt kredsen eller din TR, hvis der er forskel mellem din løn og denne beregning</t>
  </si>
  <si>
    <r>
      <rPr>
        <sz val="10"/>
        <color indexed="16"/>
        <rFont val="Arial"/>
        <family val="2"/>
      </rPr>
      <t>Kun Børnehaveklasseledere</t>
    </r>
    <r>
      <rPr>
        <b/>
        <sz val="10"/>
        <color indexed="16"/>
        <rFont val="Arial"/>
        <family val="2"/>
      </rPr>
      <t>:</t>
    </r>
    <r>
      <rPr>
        <sz val="10"/>
        <rFont val="Arial"/>
        <family val="2"/>
      </rPr>
      <t xml:space="preserve"> Særlig støtte til tosprogede o.a.</t>
    </r>
  </si>
  <si>
    <r>
      <t xml:space="preserve">Specialundervisning </t>
    </r>
    <r>
      <rPr>
        <sz val="8"/>
        <rFont val="Arial"/>
        <family val="2"/>
      </rPr>
      <t xml:space="preserve"> </t>
    </r>
  </si>
  <si>
    <t>Undervisningstillæg over årligt 750 t (lærere) 835 (bh.kl.le.). Skriv tallet:</t>
  </si>
  <si>
    <t>Udfasning af aldersreduktion, Lov 409, OK § 13, OK-ansatte</t>
  </si>
  <si>
    <t>Udfasning af aldersreduktion, Lov 409, OK § 13,tjm.</t>
  </si>
  <si>
    <t>Nye lokale tillæg fra 1.8.2014</t>
  </si>
  <si>
    <r>
      <t xml:space="preserve">FMK-tillæg til OK ans. Lærere - </t>
    </r>
    <r>
      <rPr>
        <sz val="10"/>
        <color indexed="10"/>
        <rFont val="Arial"/>
        <family val="2"/>
      </rPr>
      <t>tillagt 1.500</t>
    </r>
  </si>
  <si>
    <r>
      <t xml:space="preserve">FMK-tillæg for tjm.ans. lærere - kronetillægget - </t>
    </r>
    <r>
      <rPr>
        <sz val="10"/>
        <color indexed="10"/>
        <rFont val="Arial"/>
        <family val="2"/>
      </rPr>
      <t>tillagt 1.500</t>
    </r>
  </si>
  <si>
    <r>
      <t xml:space="preserve">FMK-tillæg til OK ans. bhklle. - </t>
    </r>
    <r>
      <rPr>
        <sz val="10"/>
        <color indexed="10"/>
        <rFont val="Arial"/>
        <family val="2"/>
      </rPr>
      <t>tillagt 1.500</t>
    </r>
  </si>
  <si>
    <r>
      <t xml:space="preserve">FMK-tillæg for tjm.ans. bhklle. - </t>
    </r>
    <r>
      <rPr>
        <sz val="10"/>
        <color indexed="10"/>
        <rFont val="Arial"/>
        <family val="2"/>
      </rPr>
      <t>tillagt 1.500</t>
    </r>
  </si>
  <si>
    <t>G</t>
  </si>
  <si>
    <t>Funktionstillæg for at sidde i skolebestyrelsen</t>
  </si>
  <si>
    <t xml:space="preserve">1.500 kr. (31.3.00) årligt </t>
  </si>
  <si>
    <t>Funktionstillæg for at sidde i skolebestyrelse</t>
  </si>
  <si>
    <r>
      <t xml:space="preserve">14.590kr. </t>
    </r>
    <r>
      <rPr>
        <sz val="10"/>
        <color indexed="10"/>
        <rFont val="Arial"/>
        <family val="2"/>
      </rPr>
      <t xml:space="preserve">+ 1.500 </t>
    </r>
    <r>
      <rPr>
        <sz val="10"/>
        <rFont val="Arial"/>
        <family val="2"/>
      </rPr>
      <t>(31.3.00) årligt pensionsgivende</t>
    </r>
  </si>
  <si>
    <r>
      <t xml:space="preserve">2 løntrin + 4.300 kr. </t>
    </r>
    <r>
      <rPr>
        <sz val="10"/>
        <color indexed="10"/>
        <rFont val="Arial"/>
        <family val="2"/>
      </rPr>
      <t>+ 1.500</t>
    </r>
    <r>
      <rPr>
        <sz val="10"/>
        <rFont val="Arial"/>
        <family val="2"/>
      </rPr>
      <t xml:space="preserve"> (31.3.00) årligt ("høker")</t>
    </r>
  </si>
  <si>
    <r>
      <t xml:space="preserve">15.200 kr. </t>
    </r>
    <r>
      <rPr>
        <sz val="10"/>
        <color indexed="10"/>
        <rFont val="Arial"/>
        <family val="2"/>
      </rPr>
      <t>+ 1.500</t>
    </r>
    <r>
      <rPr>
        <sz val="10"/>
        <rFont val="Arial"/>
        <family val="2"/>
      </rPr>
      <t xml:space="preserve"> (31.3.00) årligt pensionsgivende</t>
    </r>
  </si>
  <si>
    <r>
      <t xml:space="preserve">2 løntrin + 4.910 kr. </t>
    </r>
    <r>
      <rPr>
        <sz val="10"/>
        <color indexed="10"/>
        <rFont val="Arial"/>
        <family val="2"/>
      </rPr>
      <t>+ 1.500</t>
    </r>
    <r>
      <rPr>
        <sz val="10"/>
        <rFont val="Arial"/>
        <family val="2"/>
      </rPr>
      <t xml:space="preserve"> (31.3.00) årligt ("høker")</t>
    </r>
  </si>
  <si>
    <t>tjm.tr.36</t>
  </si>
  <si>
    <t>Løn pr. md.</t>
  </si>
  <si>
    <t>Nye centrale tillæg fra 1.8.2014 - ophørt 1.4.2016</t>
  </si>
  <si>
    <t>Lønberegningsskema for lærere og børnehaveklasseledere       Faaborg-Midtfyn Kommune                              01.11.25 - 30.03.26</t>
  </si>
  <si>
    <t>1.11.2025</t>
  </si>
  <si>
    <t>Satser 1.november. 2025             Grundsats - gruppe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</si>
</sst>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000"/>
    <numFmt numFmtId="166" formatCode="#,##0.000000"/>
    <numFmt numFmtId="167" formatCode="_(* #,##0_);_(* \(#,##0\);_(* &quot;-&quot;??_);_(@_)"/>
    <numFmt numFmtId="168" formatCode="#,##0.00_ ;\-#,##0.00\ "/>
  </numFmts>
  <fonts count="30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9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name val="Verdana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sz val="12"/>
      <name val="TimesNewRomanPS"/>
    </font>
    <font>
      <sz val="14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rgb="FF990000"/>
      <name val="Arial"/>
      <family val="2"/>
    </font>
    <font>
      <sz val="10"/>
      <color rgb="FFCC66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8"/>
      <color rgb="FF990000"/>
      <name val="Arial"/>
      <family val="2"/>
    </font>
    <font>
      <b/>
      <sz val="16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00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2" fillId="0" borderId="0"/>
  </cellStyleXfs>
  <cellXfs count="24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0" fillId="2" borderId="1" xfId="0" applyFill="1" applyBorder="1"/>
    <xf numFmtId="14" fontId="0" fillId="3" borderId="1" xfId="0" applyNumberFormat="1" applyFill="1" applyBorder="1"/>
    <xf numFmtId="2" fontId="0" fillId="0" borderId="0" xfId="0" applyNumberFormat="1"/>
    <xf numFmtId="4" fontId="0" fillId="0" borderId="0" xfId="0" applyNumberFormat="1"/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right"/>
    </xf>
    <xf numFmtId="0" fontId="4" fillId="0" borderId="0" xfId="0" applyFont="1"/>
    <xf numFmtId="4" fontId="4" fillId="0" borderId="0" xfId="0" applyNumberFormat="1" applyFont="1"/>
    <xf numFmtId="3" fontId="4" fillId="4" borderId="2" xfId="0" applyNumberFormat="1" applyFont="1" applyFill="1" applyBorder="1" applyAlignment="1">
      <alignment horizontal="center" vertical="center"/>
    </xf>
    <xf numFmtId="0" fontId="5" fillId="0" borderId="0" xfId="0" applyFont="1"/>
    <xf numFmtId="3" fontId="3" fillId="0" borderId="3" xfId="0" applyNumberFormat="1" applyFont="1" applyBorder="1"/>
    <xf numFmtId="4" fontId="4" fillId="0" borderId="4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166" fontId="0" fillId="0" borderId="0" xfId="0" applyNumberFormat="1"/>
    <xf numFmtId="0" fontId="4" fillId="0" borderId="6" xfId="0" applyFont="1" applyBorder="1"/>
    <xf numFmtId="0" fontId="13" fillId="2" borderId="1" xfId="0" applyFont="1" applyFill="1" applyBorder="1"/>
    <xf numFmtId="4" fontId="7" fillId="0" borderId="7" xfId="0" applyNumberFormat="1" applyFont="1" applyBorder="1"/>
    <xf numFmtId="0" fontId="4" fillId="0" borderId="3" xfId="0" applyFont="1" applyBorder="1"/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/>
    </xf>
    <xf numFmtId="0" fontId="4" fillId="6" borderId="1" xfId="0" applyFont="1" applyFill="1" applyBorder="1" applyAlignment="1">
      <alignment horizontal="center"/>
    </xf>
    <xf numFmtId="4" fontId="4" fillId="0" borderId="10" xfId="0" applyNumberFormat="1" applyFont="1" applyBorder="1" applyAlignment="1">
      <alignment horizontal="right"/>
    </xf>
    <xf numFmtId="0" fontId="4" fillId="6" borderId="8" xfId="0" applyFont="1" applyFill="1" applyBorder="1" applyAlignment="1">
      <alignment horizontal="center"/>
    </xf>
    <xf numFmtId="0" fontId="3" fillId="0" borderId="6" xfId="0" applyFont="1" applyBorder="1"/>
    <xf numFmtId="0" fontId="3" fillId="0" borderId="11" xfId="0" applyFont="1" applyBorder="1"/>
    <xf numFmtId="0" fontId="4" fillId="6" borderId="8" xfId="0" applyFont="1" applyFill="1" applyBorder="1" applyAlignment="1">
      <alignment horizontal="right"/>
    </xf>
    <xf numFmtId="4" fontId="4" fillId="0" borderId="11" xfId="0" applyNumberFormat="1" applyFont="1" applyBorder="1" applyAlignment="1">
      <alignment horizontal="right"/>
    </xf>
    <xf numFmtId="0" fontId="4" fillId="6" borderId="0" xfId="0" applyFont="1" applyFill="1" applyAlignment="1">
      <alignment horizontal="right"/>
    </xf>
    <xf numFmtId="0" fontId="4" fillId="6" borderId="1" xfId="0" applyFont="1" applyFill="1" applyBorder="1" applyAlignment="1">
      <alignment horizontal="right"/>
    </xf>
    <xf numFmtId="4" fontId="14" fillId="4" borderId="12" xfId="0" applyNumberFormat="1" applyFont="1" applyFill="1" applyBorder="1"/>
    <xf numFmtId="164" fontId="2" fillId="0" borderId="0" xfId="1" applyFont="1"/>
    <xf numFmtId="164" fontId="3" fillId="0" borderId="0" xfId="1" applyFont="1"/>
    <xf numFmtId="164" fontId="3" fillId="0" borderId="0" xfId="1" applyFont="1" applyFill="1"/>
    <xf numFmtId="3" fontId="4" fillId="4" borderId="13" xfId="0" applyNumberFormat="1" applyFont="1" applyFill="1" applyBorder="1" applyAlignment="1">
      <alignment horizontal="center" vertical="center"/>
    </xf>
    <xf numFmtId="4" fontId="4" fillId="0" borderId="14" xfId="0" applyNumberFormat="1" applyFont="1" applyBorder="1"/>
    <xf numFmtId="0" fontId="4" fillId="0" borderId="15" xfId="0" applyFont="1" applyBorder="1" applyAlignment="1">
      <alignment horizontal="center"/>
    </xf>
    <xf numFmtId="4" fontId="4" fillId="0" borderId="16" xfId="0" applyNumberFormat="1" applyFont="1" applyBorder="1"/>
    <xf numFmtId="4" fontId="4" fillId="0" borderId="17" xfId="0" applyNumberFormat="1" applyFont="1" applyBorder="1"/>
    <xf numFmtId="3" fontId="4" fillId="4" borderId="18" xfId="0" applyNumberFormat="1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/>
    </xf>
    <xf numFmtId="3" fontId="4" fillId="0" borderId="16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3" fillId="0" borderId="20" xfId="0" applyFont="1" applyBorder="1"/>
    <xf numFmtId="0" fontId="4" fillId="0" borderId="21" xfId="0" applyFont="1" applyBorder="1" applyAlignment="1">
      <alignment horizontal="center"/>
    </xf>
    <xf numFmtId="4" fontId="4" fillId="0" borderId="22" xfId="0" applyNumberFormat="1" applyFont="1" applyBorder="1"/>
    <xf numFmtId="0" fontId="4" fillId="5" borderId="23" xfId="0" applyFont="1" applyFill="1" applyBorder="1"/>
    <xf numFmtId="0" fontId="4" fillId="5" borderId="8" xfId="0" applyFont="1" applyFill="1" applyBorder="1"/>
    <xf numFmtId="0" fontId="6" fillId="0" borderId="0" xfId="0" applyFont="1" applyAlignment="1">
      <alignment horizontal="left"/>
    </xf>
    <xf numFmtId="0" fontId="4" fillId="4" borderId="6" xfId="0" applyFont="1" applyFill="1" applyBorder="1"/>
    <xf numFmtId="0" fontId="4" fillId="6" borderId="11" xfId="0" applyFont="1" applyFill="1" applyBorder="1" applyAlignment="1">
      <alignment horizontal="right"/>
    </xf>
    <xf numFmtId="3" fontId="6" fillId="4" borderId="24" xfId="0" applyNumberFormat="1" applyFont="1" applyFill="1" applyBorder="1" applyAlignment="1">
      <alignment horizontal="left" vertical="center"/>
    </xf>
    <xf numFmtId="0" fontId="3" fillId="5" borderId="25" xfId="0" applyFont="1" applyFill="1" applyBorder="1"/>
    <xf numFmtId="0" fontId="6" fillId="5" borderId="25" xfId="0" applyFont="1" applyFill="1" applyBorder="1"/>
    <xf numFmtId="0" fontId="4" fillId="4" borderId="2" xfId="0" applyFont="1" applyFill="1" applyBorder="1" applyAlignment="1">
      <alignment horizontal="center" vertical="center" wrapText="1"/>
    </xf>
    <xf numFmtId="167" fontId="9" fillId="0" borderId="4" xfId="1" applyNumberFormat="1" applyFont="1" applyBorder="1"/>
    <xf numFmtId="167" fontId="4" fillId="4" borderId="2" xfId="1" applyNumberFormat="1" applyFont="1" applyFill="1" applyBorder="1" applyAlignment="1">
      <alignment horizontal="center" vertical="center"/>
    </xf>
    <xf numFmtId="167" fontId="9" fillId="0" borderId="5" xfId="1" applyNumberFormat="1" applyFont="1" applyBorder="1"/>
    <xf numFmtId="167" fontId="9" fillId="0" borderId="9" xfId="1" applyNumberFormat="1" applyFont="1" applyBorder="1"/>
    <xf numFmtId="167" fontId="9" fillId="0" borderId="7" xfId="1" applyNumberFormat="1" applyFont="1" applyBorder="1"/>
    <xf numFmtId="167" fontId="9" fillId="0" borderId="5" xfId="1" applyNumberFormat="1" applyFont="1" applyFill="1" applyBorder="1" applyAlignment="1">
      <alignment horizontal="center" vertical="center"/>
    </xf>
    <xf numFmtId="167" fontId="9" fillId="0" borderId="10" xfId="1" applyNumberFormat="1" applyFont="1" applyBorder="1"/>
    <xf numFmtId="167" fontId="9" fillId="0" borderId="26" xfId="1" applyNumberFormat="1" applyFont="1" applyBorder="1"/>
    <xf numFmtId="167" fontId="15" fillId="4" borderId="27" xfId="1" applyNumberFormat="1" applyFont="1" applyFill="1" applyBorder="1"/>
    <xf numFmtId="3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0" xfId="0" applyFont="1"/>
    <xf numFmtId="0" fontId="6" fillId="0" borderId="28" xfId="0" applyFont="1" applyBorder="1"/>
    <xf numFmtId="0" fontId="6" fillId="0" borderId="29" xfId="0" applyFont="1" applyBorder="1"/>
    <xf numFmtId="0" fontId="3" fillId="0" borderId="29" xfId="0" applyFont="1" applyBorder="1"/>
    <xf numFmtId="0" fontId="4" fillId="0" borderId="29" xfId="0" applyFont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3" fontId="4" fillId="0" borderId="31" xfId="0" applyNumberFormat="1" applyFont="1" applyBorder="1"/>
    <xf numFmtId="0" fontId="4" fillId="0" borderId="15" xfId="0" applyFont="1" applyBorder="1" applyAlignment="1">
      <alignment horizontal="left"/>
    </xf>
    <xf numFmtId="3" fontId="4" fillId="0" borderId="32" xfId="0" applyNumberFormat="1" applyFont="1" applyBorder="1"/>
    <xf numFmtId="0" fontId="4" fillId="0" borderId="21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4" fillId="0" borderId="33" xfId="0" applyFont="1" applyBorder="1" applyAlignment="1">
      <alignment horizontal="center"/>
    </xf>
    <xf numFmtId="3" fontId="4" fillId="0" borderId="34" xfId="0" applyNumberFormat="1" applyFont="1" applyBorder="1"/>
    <xf numFmtId="0" fontId="12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1" fillId="0" borderId="8" xfId="0" applyFont="1" applyBorder="1" applyAlignment="1">
      <alignment horizontal="left"/>
    </xf>
    <xf numFmtId="0" fontId="0" fillId="0" borderId="7" xfId="0" applyBorder="1"/>
    <xf numFmtId="0" fontId="0" fillId="0" borderId="3" xfId="0" applyBorder="1"/>
    <xf numFmtId="3" fontId="0" fillId="0" borderId="7" xfId="0" applyNumberFormat="1" applyBorder="1"/>
    <xf numFmtId="4" fontId="0" fillId="0" borderId="3" xfId="0" applyNumberFormat="1" applyBorder="1"/>
    <xf numFmtId="3" fontId="0" fillId="0" borderId="0" xfId="0" applyNumberFormat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3" fontId="4" fillId="6" borderId="1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167" fontId="9" fillId="0" borderId="0" xfId="1" applyNumberFormat="1" applyFont="1" applyFill="1" applyBorder="1"/>
    <xf numFmtId="164" fontId="3" fillId="0" borderId="0" xfId="1" applyFont="1" applyFill="1" applyBorder="1"/>
    <xf numFmtId="0" fontId="6" fillId="0" borderId="15" xfId="0" applyFont="1" applyBorder="1" applyAlignment="1">
      <alignment horizontal="center"/>
    </xf>
    <xf numFmtId="0" fontId="4" fillId="0" borderId="33" xfId="0" applyFont="1" applyBorder="1"/>
    <xf numFmtId="164" fontId="3" fillId="0" borderId="0" xfId="1" applyFont="1" applyBorder="1"/>
    <xf numFmtId="0" fontId="4" fillId="0" borderId="4" xfId="0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/>
    </xf>
    <xf numFmtId="167" fontId="9" fillId="0" borderId="4" xfId="1" applyNumberFormat="1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left"/>
    </xf>
    <xf numFmtId="0" fontId="6" fillId="4" borderId="36" xfId="0" applyFont="1" applyFill="1" applyBorder="1" applyAlignment="1">
      <alignment horizontal="left"/>
    </xf>
    <xf numFmtId="0" fontId="4" fillId="4" borderId="36" xfId="0" applyFont="1" applyFill="1" applyBorder="1" applyAlignment="1">
      <alignment horizontal="center"/>
    </xf>
    <xf numFmtId="3" fontId="4" fillId="4" borderId="37" xfId="0" applyNumberFormat="1" applyFont="1" applyFill="1" applyBorder="1"/>
    <xf numFmtId="164" fontId="4" fillId="0" borderId="0" xfId="1" applyFont="1"/>
    <xf numFmtId="164" fontId="6" fillId="0" borderId="0" xfId="1" applyFont="1"/>
    <xf numFmtId="0" fontId="6" fillId="5" borderId="35" xfId="0" applyFont="1" applyFill="1" applyBorder="1" applyAlignment="1">
      <alignment vertical="center"/>
    </xf>
    <xf numFmtId="0" fontId="3" fillId="4" borderId="36" xfId="0" applyFont="1" applyFill="1" applyBorder="1"/>
    <xf numFmtId="0" fontId="6" fillId="4" borderId="36" xfId="0" applyFont="1" applyFill="1" applyBorder="1" applyAlignment="1">
      <alignment vertical="center"/>
    </xf>
    <xf numFmtId="0" fontId="6" fillId="5" borderId="36" xfId="0" applyFont="1" applyFill="1" applyBorder="1" applyAlignment="1">
      <alignment vertical="center"/>
    </xf>
    <xf numFmtId="0" fontId="4" fillId="5" borderId="38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167" fontId="4" fillId="4" borderId="39" xfId="1" applyNumberFormat="1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/>
    </xf>
    <xf numFmtId="0" fontId="4" fillId="6" borderId="40" xfId="0" applyFont="1" applyFill="1" applyBorder="1" applyAlignment="1">
      <alignment horizontal="center"/>
    </xf>
    <xf numFmtId="4" fontId="4" fillId="0" borderId="41" xfId="0" applyNumberFormat="1" applyFont="1" applyBorder="1" applyAlignment="1">
      <alignment horizontal="right"/>
    </xf>
    <xf numFmtId="0" fontId="6" fillId="4" borderId="35" xfId="0" applyFont="1" applyFill="1" applyBorder="1"/>
    <xf numFmtId="0" fontId="4" fillId="4" borderId="38" xfId="0" applyFont="1" applyFill="1" applyBorder="1"/>
    <xf numFmtId="0" fontId="4" fillId="4" borderId="36" xfId="0" applyFont="1" applyFill="1" applyBorder="1"/>
    <xf numFmtId="0" fontId="9" fillId="4" borderId="39" xfId="0" applyFont="1" applyFill="1" applyBorder="1" applyAlignment="1">
      <alignment horizontal="center" vertical="center" wrapText="1"/>
    </xf>
    <xf numFmtId="4" fontId="4" fillId="0" borderId="38" xfId="0" applyNumberFormat="1" applyFont="1" applyBorder="1" applyAlignment="1">
      <alignment horizontal="right"/>
    </xf>
    <xf numFmtId="167" fontId="9" fillId="0" borderId="42" xfId="1" applyNumberFormat="1" applyFont="1" applyBorder="1"/>
    <xf numFmtId="4" fontId="4" fillId="0" borderId="13" xfId="0" applyNumberFormat="1" applyFont="1" applyBorder="1"/>
    <xf numFmtId="0" fontId="4" fillId="6" borderId="5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4" fillId="5" borderId="6" xfId="0" applyFont="1" applyFill="1" applyBorder="1"/>
    <xf numFmtId="0" fontId="4" fillId="5" borderId="11" xfId="0" applyFont="1" applyFill="1" applyBorder="1"/>
    <xf numFmtId="0" fontId="4" fillId="0" borderId="20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/>
    </xf>
    <xf numFmtId="167" fontId="9" fillId="0" borderId="43" xfId="1" applyNumberFormat="1" applyFont="1" applyBorder="1"/>
    <xf numFmtId="0" fontId="4" fillId="0" borderId="44" xfId="0" applyFont="1" applyBorder="1" applyAlignment="1">
      <alignment horizontal="center"/>
    </xf>
    <xf numFmtId="0" fontId="4" fillId="0" borderId="45" xfId="0" applyFont="1" applyBorder="1"/>
    <xf numFmtId="0" fontId="4" fillId="6" borderId="46" xfId="0" applyFont="1" applyFill="1" applyBorder="1" applyAlignment="1">
      <alignment horizontal="center"/>
    </xf>
    <xf numFmtId="4" fontId="4" fillId="0" borderId="47" xfId="0" applyNumberFormat="1" applyFont="1" applyBorder="1" applyAlignment="1">
      <alignment horizontal="right"/>
    </xf>
    <xf numFmtId="167" fontId="9" fillId="0" borderId="48" xfId="1" applyNumberFormat="1" applyFont="1" applyBorder="1"/>
    <xf numFmtId="4" fontId="4" fillId="0" borderId="49" xfId="0" applyNumberFormat="1" applyFont="1" applyBorder="1"/>
    <xf numFmtId="0" fontId="3" fillId="0" borderId="50" xfId="0" applyFont="1" applyBorder="1"/>
    <xf numFmtId="0" fontId="4" fillId="0" borderId="51" xfId="0" applyFont="1" applyBorder="1"/>
    <xf numFmtId="0" fontId="3" fillId="0" borderId="51" xfId="0" applyFont="1" applyBorder="1"/>
    <xf numFmtId="0" fontId="3" fillId="0" borderId="52" xfId="0" applyFont="1" applyBorder="1"/>
    <xf numFmtId="0" fontId="23" fillId="0" borderId="51" xfId="0" applyFont="1" applyBorder="1"/>
    <xf numFmtId="0" fontId="24" fillId="0" borderId="0" xfId="0" applyFont="1"/>
    <xf numFmtId="4" fontId="10" fillId="0" borderId="1" xfId="0" applyNumberFormat="1" applyFont="1" applyBorder="1"/>
    <xf numFmtId="0" fontId="10" fillId="0" borderId="1" xfId="0" applyFont="1" applyBorder="1"/>
    <xf numFmtId="3" fontId="0" fillId="0" borderId="1" xfId="0" applyNumberFormat="1" applyBorder="1"/>
    <xf numFmtId="4" fontId="0" fillId="7" borderId="1" xfId="0" applyNumberFormat="1" applyFill="1" applyBorder="1"/>
    <xf numFmtId="39" fontId="0" fillId="7" borderId="1" xfId="0" applyNumberFormat="1" applyFill="1" applyBorder="1"/>
    <xf numFmtId="165" fontId="0" fillId="0" borderId="1" xfId="0" applyNumberFormat="1" applyBorder="1"/>
    <xf numFmtId="4" fontId="0" fillId="0" borderId="1" xfId="0" applyNumberFormat="1" applyBorder="1" applyAlignment="1">
      <alignment vertical="center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vertical="center"/>
    </xf>
    <xf numFmtId="0" fontId="4" fillId="0" borderId="1" xfId="0" applyFont="1" applyBorder="1"/>
    <xf numFmtId="0" fontId="13" fillId="0" borderId="1" xfId="0" applyFont="1" applyBorder="1"/>
    <xf numFmtId="39" fontId="0" fillId="8" borderId="1" xfId="0" applyNumberFormat="1" applyFill="1" applyBorder="1"/>
    <xf numFmtId="166" fontId="0" fillId="9" borderId="1" xfId="0" applyNumberFormat="1" applyFill="1" applyBorder="1" applyAlignment="1">
      <alignment horizontal="center"/>
    </xf>
    <xf numFmtId="0" fontId="10" fillId="0" borderId="0" xfId="0" applyFont="1"/>
    <xf numFmtId="0" fontId="4" fillId="6" borderId="23" xfId="0" applyFont="1" applyFill="1" applyBorder="1" applyAlignment="1">
      <alignment horizontal="center"/>
    </xf>
    <xf numFmtId="0" fontId="9" fillId="4" borderId="0" xfId="0" applyFont="1" applyFill="1" applyAlignment="1">
      <alignment horizontal="center" vertical="center" wrapText="1"/>
    </xf>
    <xf numFmtId="0" fontId="25" fillId="0" borderId="0" xfId="0" applyFont="1"/>
    <xf numFmtId="0" fontId="4" fillId="10" borderId="1" xfId="0" applyFont="1" applyFill="1" applyBorder="1"/>
    <xf numFmtId="0" fontId="6" fillId="4" borderId="53" xfId="0" applyFont="1" applyFill="1" applyBorder="1" applyAlignment="1">
      <alignment vertical="center"/>
    </xf>
    <xf numFmtId="0" fontId="4" fillId="4" borderId="54" xfId="0" applyFont="1" applyFill="1" applyBorder="1" applyAlignment="1">
      <alignment vertical="center"/>
    </xf>
    <xf numFmtId="0" fontId="4" fillId="4" borderId="55" xfId="0" applyFont="1" applyFill="1" applyBorder="1" applyAlignment="1">
      <alignment vertical="center"/>
    </xf>
    <xf numFmtId="0" fontId="9" fillId="4" borderId="54" xfId="0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horizontal="center"/>
    </xf>
    <xf numFmtId="0" fontId="4" fillId="5" borderId="56" xfId="0" applyFont="1" applyFill="1" applyBorder="1" applyAlignment="1">
      <alignment horizontal="center" vertical="center" wrapText="1"/>
    </xf>
    <xf numFmtId="3" fontId="4" fillId="4" borderId="56" xfId="0" applyNumberFormat="1" applyFont="1" applyFill="1" applyBorder="1" applyAlignment="1">
      <alignment horizontal="center" vertical="center"/>
    </xf>
    <xf numFmtId="3" fontId="4" fillId="4" borderId="57" xfId="0" applyNumberFormat="1" applyFont="1" applyFill="1" applyBorder="1" applyAlignment="1">
      <alignment horizontal="center" vertical="center"/>
    </xf>
    <xf numFmtId="0" fontId="6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right"/>
    </xf>
    <xf numFmtId="0" fontId="4" fillId="0" borderId="54" xfId="0" applyFont="1" applyBorder="1" applyAlignment="1">
      <alignment horizontal="right" vertical="center"/>
    </xf>
    <xf numFmtId="3" fontId="4" fillId="6" borderId="58" xfId="0" applyNumberFormat="1" applyFont="1" applyFill="1" applyBorder="1" applyAlignment="1">
      <alignment horizontal="center"/>
    </xf>
    <xf numFmtId="167" fontId="9" fillId="0" borderId="56" xfId="1" applyNumberFormat="1" applyFont="1" applyBorder="1"/>
    <xf numFmtId="4" fontId="4" fillId="0" borderId="57" xfId="0" applyNumberFormat="1" applyFont="1" applyBorder="1"/>
    <xf numFmtId="0" fontId="4" fillId="0" borderId="16" xfId="0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right"/>
    </xf>
    <xf numFmtId="4" fontId="4" fillId="0" borderId="33" xfId="0" applyNumberFormat="1" applyFont="1" applyBorder="1" applyAlignment="1">
      <alignment horizontal="right"/>
    </xf>
    <xf numFmtId="167" fontId="9" fillId="0" borderId="33" xfId="1" applyNumberFormat="1" applyFont="1" applyFill="1" applyBorder="1"/>
    <xf numFmtId="4" fontId="4" fillId="0" borderId="34" xfId="0" applyNumberFormat="1" applyFont="1" applyBorder="1"/>
    <xf numFmtId="0" fontId="13" fillId="0" borderId="15" xfId="0" applyFont="1" applyBorder="1"/>
    <xf numFmtId="0" fontId="4" fillId="0" borderId="43" xfId="0" applyFont="1" applyBorder="1" applyAlignment="1">
      <alignment horizontal="center"/>
    </xf>
    <xf numFmtId="0" fontId="13" fillId="0" borderId="59" xfId="0" applyFont="1" applyBorder="1"/>
    <xf numFmtId="0" fontId="4" fillId="0" borderId="59" xfId="0" applyFont="1" applyBorder="1"/>
    <xf numFmtId="0" fontId="4" fillId="0" borderId="60" xfId="0" applyFont="1" applyBorder="1"/>
    <xf numFmtId="0" fontId="4" fillId="0" borderId="10" xfId="0" applyFont="1" applyBorder="1" applyAlignment="1">
      <alignment horizontal="center"/>
    </xf>
    <xf numFmtId="0" fontId="20" fillId="0" borderId="23" xfId="0" applyFont="1" applyBorder="1" applyAlignment="1">
      <alignment horizontal="right" vertical="center" wrapText="1"/>
    </xf>
    <xf numFmtId="0" fontId="20" fillId="0" borderId="23" xfId="0" applyFont="1" applyBorder="1" applyAlignment="1">
      <alignment vertical="center" wrapText="1"/>
    </xf>
    <xf numFmtId="0" fontId="20" fillId="0" borderId="0" xfId="0" applyFont="1"/>
    <xf numFmtId="164" fontId="20" fillId="0" borderId="0" xfId="1" applyFont="1" applyFill="1"/>
    <xf numFmtId="0" fontId="6" fillId="0" borderId="8" xfId="0" applyFont="1" applyBorder="1" applyAlignment="1">
      <alignment horizontal="center"/>
    </xf>
    <xf numFmtId="0" fontId="6" fillId="0" borderId="61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26" fillId="0" borderId="15" xfId="0" applyFont="1" applyBorder="1"/>
    <xf numFmtId="0" fontId="26" fillId="0" borderId="0" xfId="0" applyFont="1"/>
    <xf numFmtId="0" fontId="26" fillId="0" borderId="32" xfId="0" applyFont="1" applyBorder="1"/>
    <xf numFmtId="0" fontId="26" fillId="0" borderId="21" xfId="0" applyFont="1" applyBorder="1"/>
    <xf numFmtId="0" fontId="27" fillId="0" borderId="33" xfId="0" applyFont="1" applyBorder="1"/>
    <xf numFmtId="0" fontId="27" fillId="0" borderId="34" xfId="0" applyFont="1" applyBorder="1"/>
    <xf numFmtId="4" fontId="0" fillId="11" borderId="1" xfId="0" applyNumberFormat="1" applyFill="1" applyBorder="1" applyAlignment="1">
      <alignment vertical="center"/>
    </xf>
    <xf numFmtId="4" fontId="0" fillId="11" borderId="1" xfId="0" applyNumberFormat="1" applyFill="1" applyBorder="1"/>
    <xf numFmtId="39" fontId="19" fillId="0" borderId="6" xfId="0" applyNumberFormat="1" applyFont="1" applyBorder="1"/>
    <xf numFmtId="39" fontId="19" fillId="0" borderId="0" xfId="0" applyNumberFormat="1" applyFont="1"/>
    <xf numFmtId="0" fontId="6" fillId="0" borderId="61" xfId="0" applyFont="1" applyBorder="1" applyAlignment="1">
      <alignment horizontal="left"/>
    </xf>
    <xf numFmtId="167" fontId="0" fillId="0" borderId="1" xfId="1" applyNumberFormat="1" applyFont="1" applyBorder="1"/>
    <xf numFmtId="0" fontId="0" fillId="0" borderId="1" xfId="0" applyBorder="1"/>
    <xf numFmtId="4" fontId="0" fillId="8" borderId="1" xfId="0" applyNumberFormat="1" applyFill="1" applyBorder="1"/>
    <xf numFmtId="168" fontId="0" fillId="0" borderId="0" xfId="0" applyNumberFormat="1"/>
    <xf numFmtId="39" fontId="21" fillId="0" borderId="0" xfId="0" applyNumberFormat="1" applyFont="1"/>
    <xf numFmtId="39" fontId="21" fillId="0" borderId="6" xfId="0" applyNumberFormat="1" applyFont="1" applyBorder="1"/>
    <xf numFmtId="14" fontId="1" fillId="9" borderId="1" xfId="0" applyNumberFormat="1" applyFont="1" applyFill="1" applyBorder="1" applyAlignment="1">
      <alignment horizontal="center"/>
    </xf>
    <xf numFmtId="0" fontId="4" fillId="0" borderId="54" xfId="0" applyFont="1" applyBorder="1"/>
    <xf numFmtId="0" fontId="29" fillId="12" borderId="61" xfId="0" applyFont="1" applyFill="1" applyBorder="1" applyAlignment="1">
      <alignment horizontal="center" vertical="center" wrapText="1"/>
    </xf>
    <xf numFmtId="0" fontId="29" fillId="12" borderId="23" xfId="0" applyFont="1" applyFill="1" applyBorder="1" applyAlignment="1">
      <alignment horizontal="center" vertical="center" wrapText="1"/>
    </xf>
    <xf numFmtId="0" fontId="29" fillId="12" borderId="8" xfId="0" applyFont="1" applyFill="1" applyBorder="1" applyAlignment="1">
      <alignment horizontal="center" vertical="center" wrapText="1"/>
    </xf>
    <xf numFmtId="0" fontId="2" fillId="0" borderId="43" xfId="0" applyFont="1" applyBorder="1"/>
    <xf numFmtId="0" fontId="2" fillId="0" borderId="59" xfId="0" applyFont="1" applyBorder="1"/>
    <xf numFmtId="0" fontId="2" fillId="0" borderId="60" xfId="0" applyFont="1" applyBorder="1"/>
    <xf numFmtId="0" fontId="25" fillId="0" borderId="53" xfId="0" applyFont="1" applyBorder="1"/>
    <xf numFmtId="0" fontId="25" fillId="0" borderId="54" xfId="0" applyFont="1" applyBorder="1"/>
    <xf numFmtId="0" fontId="25" fillId="0" borderId="62" xfId="0" applyFont="1" applyBorder="1"/>
    <xf numFmtId="0" fontId="20" fillId="0" borderId="61" xfId="0" applyFont="1" applyBorder="1" applyAlignment="1">
      <alignment horizontal="right" vertical="center" wrapText="1"/>
    </xf>
    <xf numFmtId="0" fontId="20" fillId="0" borderId="23" xfId="0" applyFont="1" applyBorder="1" applyAlignment="1">
      <alignment horizontal="right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left"/>
    </xf>
    <xf numFmtId="0" fontId="4" fillId="0" borderId="6" xfId="0" applyFont="1" applyBorder="1"/>
    <xf numFmtId="0" fontId="4" fillId="0" borderId="11" xfId="0" applyFont="1" applyBorder="1"/>
    <xf numFmtId="0" fontId="4" fillId="0" borderId="0" xfId="0" applyFont="1"/>
    <xf numFmtId="0" fontId="4" fillId="5" borderId="23" xfId="0" applyFont="1" applyFill="1" applyBorder="1"/>
    <xf numFmtId="0" fontId="4" fillId="5" borderId="8" xfId="0" applyFont="1" applyFill="1" applyBorder="1"/>
    <xf numFmtId="0" fontId="4" fillId="0" borderId="0" xfId="0" applyFont="1" applyAlignment="1">
      <alignment horizontal="left"/>
    </xf>
    <xf numFmtId="0" fontId="28" fillId="0" borderId="28" xfId="0" applyFont="1" applyBorder="1" applyAlignment="1">
      <alignment horizontal="center"/>
    </xf>
    <xf numFmtId="0" fontId="28" fillId="0" borderId="29" xfId="0" applyFont="1" applyBorder="1" applyAlignment="1">
      <alignment horizontal="center"/>
    </xf>
    <xf numFmtId="0" fontId="28" fillId="0" borderId="31" xfId="0" applyFont="1" applyBorder="1" applyAlignment="1">
      <alignment horizontal="center"/>
    </xf>
    <xf numFmtId="0" fontId="6" fillId="4" borderId="28" xfId="0" applyFont="1" applyFill="1" applyBorder="1"/>
    <xf numFmtId="0" fontId="6" fillId="4" borderId="29" xfId="0" applyFont="1" applyFill="1" applyBorder="1"/>
    <xf numFmtId="0" fontId="8" fillId="9" borderId="61" xfId="0" applyFont="1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4" fillId="0" borderId="61" xfId="0" applyFont="1" applyBorder="1" applyAlignment="1">
      <alignment horizontal="right"/>
    </xf>
    <xf numFmtId="0" fontId="4" fillId="0" borderId="23" xfId="0" applyFont="1" applyBorder="1" applyAlignment="1">
      <alignment horizontal="right"/>
    </xf>
  </cellXfs>
  <cellStyles count="3">
    <cellStyle name="Komma" xfId="1" builtinId="3"/>
    <cellStyle name="Normal" xfId="0" builtinId="0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1681" name="Picture 1" descr="space">
          <a:extLst>
            <a:ext uri="{FF2B5EF4-FFF2-40B4-BE49-F238E27FC236}">
              <a16:creationId xmlns:a16="http://schemas.microsoft.com/office/drawing/2014/main" id="{1F159097-E147-4303-A3CE-764DBA91F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1682" name="Picture 2" descr="space">
          <a:extLst>
            <a:ext uri="{FF2B5EF4-FFF2-40B4-BE49-F238E27FC236}">
              <a16:creationId xmlns:a16="http://schemas.microsoft.com/office/drawing/2014/main" id="{A4C2B2E1-3C47-4140-B26A-D04AD0EFC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1683" name="Picture 3" descr="space">
          <a:extLst>
            <a:ext uri="{FF2B5EF4-FFF2-40B4-BE49-F238E27FC236}">
              <a16:creationId xmlns:a16="http://schemas.microsoft.com/office/drawing/2014/main" id="{60471B1B-29F3-41B5-A307-D3708BA78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84" name="Picture 4" descr="space">
          <a:extLst>
            <a:ext uri="{FF2B5EF4-FFF2-40B4-BE49-F238E27FC236}">
              <a16:creationId xmlns:a16="http://schemas.microsoft.com/office/drawing/2014/main" id="{F9A15625-E95B-4CA6-916E-EF9D185F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85" name="Picture 5" descr="space">
          <a:extLst>
            <a:ext uri="{FF2B5EF4-FFF2-40B4-BE49-F238E27FC236}">
              <a16:creationId xmlns:a16="http://schemas.microsoft.com/office/drawing/2014/main" id="{D54C3313-0C25-4668-B458-2B3A1066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86" name="Picture 6" descr="space">
          <a:extLst>
            <a:ext uri="{FF2B5EF4-FFF2-40B4-BE49-F238E27FC236}">
              <a16:creationId xmlns:a16="http://schemas.microsoft.com/office/drawing/2014/main" id="{11D560E5-2F5B-443C-BD18-385DD585F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87" name="Picture 7" descr="space">
          <a:extLst>
            <a:ext uri="{FF2B5EF4-FFF2-40B4-BE49-F238E27FC236}">
              <a16:creationId xmlns:a16="http://schemas.microsoft.com/office/drawing/2014/main" id="{D6A6C8AB-5CEF-4232-8B8D-BFE93C20E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88" name="Picture 8" descr="space">
          <a:extLst>
            <a:ext uri="{FF2B5EF4-FFF2-40B4-BE49-F238E27FC236}">
              <a16:creationId xmlns:a16="http://schemas.microsoft.com/office/drawing/2014/main" id="{12A58DD5-F1D9-401F-A449-85ABCBF66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89" name="Picture 9" descr="space">
          <a:extLst>
            <a:ext uri="{FF2B5EF4-FFF2-40B4-BE49-F238E27FC236}">
              <a16:creationId xmlns:a16="http://schemas.microsoft.com/office/drawing/2014/main" id="{303DAA54-0B50-4740-AD8A-6B53CE835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90" name="Picture 10" descr="space">
          <a:extLst>
            <a:ext uri="{FF2B5EF4-FFF2-40B4-BE49-F238E27FC236}">
              <a16:creationId xmlns:a16="http://schemas.microsoft.com/office/drawing/2014/main" id="{5E260E7B-BCAA-449A-B577-2C5DFF062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292100</xdr:colOff>
      <xdr:row>0</xdr:row>
      <xdr:rowOff>279400</xdr:rowOff>
    </xdr:to>
    <xdr:pic>
      <xdr:nvPicPr>
        <xdr:cNvPr id="11691" name="Picture 11" descr="space">
          <a:extLst>
            <a:ext uri="{FF2B5EF4-FFF2-40B4-BE49-F238E27FC236}">
              <a16:creationId xmlns:a16="http://schemas.microsoft.com/office/drawing/2014/main" id="{9FB4E8C5-81F7-4B8F-8004-B53BB007F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21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101600</xdr:colOff>
      <xdr:row>0</xdr:row>
      <xdr:rowOff>476250</xdr:rowOff>
    </xdr:to>
    <xdr:pic>
      <xdr:nvPicPr>
        <xdr:cNvPr id="11692" name="Picture 12" descr="space">
          <a:extLst>
            <a:ext uri="{FF2B5EF4-FFF2-40B4-BE49-F238E27FC236}">
              <a16:creationId xmlns:a16="http://schemas.microsoft.com/office/drawing/2014/main" id="{EA7F22B0-0735-4727-81A7-2EEE9F17E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1693" name="Picture 13" descr="space">
          <a:extLst>
            <a:ext uri="{FF2B5EF4-FFF2-40B4-BE49-F238E27FC236}">
              <a16:creationId xmlns:a16="http://schemas.microsoft.com/office/drawing/2014/main" id="{DF3E37ED-CC26-4427-89FB-A9B42299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1694" name="Picture 14" descr="space">
          <a:extLst>
            <a:ext uri="{FF2B5EF4-FFF2-40B4-BE49-F238E27FC236}">
              <a16:creationId xmlns:a16="http://schemas.microsoft.com/office/drawing/2014/main" id="{8D6B3966-DB36-4BF3-9A15-135EF9C96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1695" name="Picture 15" descr="space">
          <a:extLst>
            <a:ext uri="{FF2B5EF4-FFF2-40B4-BE49-F238E27FC236}">
              <a16:creationId xmlns:a16="http://schemas.microsoft.com/office/drawing/2014/main" id="{07BAFD79-DFFD-444A-85EE-7F9593DBE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96" name="Picture 16" descr="space">
          <a:extLst>
            <a:ext uri="{FF2B5EF4-FFF2-40B4-BE49-F238E27FC236}">
              <a16:creationId xmlns:a16="http://schemas.microsoft.com/office/drawing/2014/main" id="{F5F4A358-50DF-488E-9259-B07B7345A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97" name="Picture 17" descr="space">
          <a:extLst>
            <a:ext uri="{FF2B5EF4-FFF2-40B4-BE49-F238E27FC236}">
              <a16:creationId xmlns:a16="http://schemas.microsoft.com/office/drawing/2014/main" id="{39E61187-0845-4607-8E18-57BD52465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98" name="Picture 18" descr="space">
          <a:extLst>
            <a:ext uri="{FF2B5EF4-FFF2-40B4-BE49-F238E27FC236}">
              <a16:creationId xmlns:a16="http://schemas.microsoft.com/office/drawing/2014/main" id="{C40260C0-A64C-4480-BBBF-02A3A65CB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99" name="Picture 19" descr="space">
          <a:extLst>
            <a:ext uri="{FF2B5EF4-FFF2-40B4-BE49-F238E27FC236}">
              <a16:creationId xmlns:a16="http://schemas.microsoft.com/office/drawing/2014/main" id="{CD5D9DA5-73A0-41FF-80DB-D88D04443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700" name="Picture 20" descr="space">
          <a:extLst>
            <a:ext uri="{FF2B5EF4-FFF2-40B4-BE49-F238E27FC236}">
              <a16:creationId xmlns:a16="http://schemas.microsoft.com/office/drawing/2014/main" id="{3E4CF4D5-F274-475C-A799-25996F874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701" name="Picture 21" descr="space">
          <a:extLst>
            <a:ext uri="{FF2B5EF4-FFF2-40B4-BE49-F238E27FC236}">
              <a16:creationId xmlns:a16="http://schemas.microsoft.com/office/drawing/2014/main" id="{9BD69E04-A0A8-45D3-A446-67E809770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702" name="Picture 22" descr="space">
          <a:extLst>
            <a:ext uri="{FF2B5EF4-FFF2-40B4-BE49-F238E27FC236}">
              <a16:creationId xmlns:a16="http://schemas.microsoft.com/office/drawing/2014/main" id="{94F389A8-E997-4B73-8255-4F0A3FF2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292100</xdr:colOff>
      <xdr:row>0</xdr:row>
      <xdr:rowOff>279400</xdr:rowOff>
    </xdr:to>
    <xdr:pic>
      <xdr:nvPicPr>
        <xdr:cNvPr id="11703" name="Picture 23" descr="space">
          <a:extLst>
            <a:ext uri="{FF2B5EF4-FFF2-40B4-BE49-F238E27FC236}">
              <a16:creationId xmlns:a16="http://schemas.microsoft.com/office/drawing/2014/main" id="{ADD63FDD-BCF2-4ADD-B180-0303735AC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21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101600</xdr:colOff>
      <xdr:row>0</xdr:row>
      <xdr:rowOff>476250</xdr:rowOff>
    </xdr:to>
    <xdr:pic>
      <xdr:nvPicPr>
        <xdr:cNvPr id="11704" name="Picture 24" descr="space">
          <a:extLst>
            <a:ext uri="{FF2B5EF4-FFF2-40B4-BE49-F238E27FC236}">
              <a16:creationId xmlns:a16="http://schemas.microsoft.com/office/drawing/2014/main" id="{58D365AE-C8BE-41F0-A3B2-EC811DD9A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2"/>
  <dimension ref="A1:N53"/>
  <sheetViews>
    <sheetView showZeros="0" tabSelected="1" showOutlineSymbols="0" zoomScaleNormal="100" workbookViewId="0">
      <selection activeCell="L1" sqref="L1"/>
    </sheetView>
  </sheetViews>
  <sheetFormatPr defaultColWidth="9.140625" defaultRowHeight="15"/>
  <cols>
    <col min="1" max="1" width="2.5703125" style="3" customWidth="1"/>
    <col min="2" max="2" width="12" style="2" customWidth="1"/>
    <col min="3" max="3" width="5.5703125" style="2" customWidth="1"/>
    <col min="4" max="4" width="14.7109375" style="2" customWidth="1"/>
    <col min="5" max="6" width="8.140625" style="2" customWidth="1"/>
    <col min="7" max="7" width="4.28515625" style="2" customWidth="1"/>
    <col min="8" max="8" width="12.28515625" style="2" customWidth="1"/>
    <col min="9" max="9" width="9.42578125" style="2" customWidth="1"/>
    <col min="10" max="10" width="10.28515625" style="4" customWidth="1"/>
    <col min="11" max="11" width="11.28515625" style="4" customWidth="1"/>
    <col min="12" max="13" width="9.140625" style="2"/>
    <col min="14" max="14" width="12.85546875" style="39" bestFit="1" customWidth="1"/>
    <col min="15" max="16384" width="9.140625" style="2"/>
  </cols>
  <sheetData>
    <row r="1" spans="1:14" s="1" customFormat="1" ht="45.75" customHeight="1">
      <c r="A1" s="221" t="s">
        <v>90</v>
      </c>
      <c r="B1" s="222"/>
      <c r="C1" s="222"/>
      <c r="D1" s="222"/>
      <c r="E1" s="222"/>
      <c r="F1" s="222"/>
      <c r="G1" s="222"/>
      <c r="H1" s="222"/>
      <c r="I1" s="222"/>
      <c r="J1" s="222"/>
      <c r="K1" s="223"/>
      <c r="N1" s="38"/>
    </row>
    <row r="2" spans="1:14" s="197" customFormat="1" ht="20.25" customHeight="1">
      <c r="A2" s="230" t="s">
        <v>12</v>
      </c>
      <c r="B2" s="231"/>
      <c r="C2" s="232"/>
      <c r="D2" s="232"/>
      <c r="E2" s="232"/>
      <c r="F2" s="232"/>
      <c r="G2" s="232"/>
      <c r="H2" s="196"/>
      <c r="I2" s="195" t="s">
        <v>2</v>
      </c>
      <c r="J2" s="233"/>
      <c r="K2" s="233"/>
      <c r="N2" s="198"/>
    </row>
    <row r="3" spans="1:14" s="1" customFormat="1" ht="9" customHeight="1" thickBot="1">
      <c r="A3" s="224"/>
      <c r="B3" s="225"/>
      <c r="C3" s="225"/>
      <c r="D3" s="225"/>
      <c r="E3" s="225"/>
      <c r="F3" s="225"/>
      <c r="G3" s="225"/>
      <c r="H3" s="225"/>
      <c r="I3" s="225"/>
      <c r="J3" s="225"/>
      <c r="K3" s="226"/>
      <c r="N3" s="38"/>
    </row>
    <row r="4" spans="1:14" s="13" customFormat="1" ht="12.75">
      <c r="A4" s="227" t="s">
        <v>54</v>
      </c>
      <c r="B4" s="228"/>
      <c r="C4" s="228"/>
      <c r="D4" s="228"/>
      <c r="E4" s="228"/>
      <c r="F4" s="228"/>
      <c r="G4" s="228"/>
      <c r="H4" s="228"/>
      <c r="I4" s="228"/>
      <c r="J4" s="228"/>
      <c r="K4" s="229"/>
      <c r="M4" s="151"/>
      <c r="N4" s="113"/>
    </row>
    <row r="5" spans="1:14" s="13" customFormat="1" ht="12.75">
      <c r="A5" s="202" t="s">
        <v>58</v>
      </c>
      <c r="B5" s="203"/>
      <c r="C5" s="203"/>
      <c r="D5" s="203"/>
      <c r="E5" s="203"/>
      <c r="F5" s="203"/>
      <c r="G5" s="203"/>
      <c r="H5" s="203"/>
      <c r="I5" s="203"/>
      <c r="J5" s="203"/>
      <c r="K5" s="204"/>
      <c r="N5" s="113"/>
    </row>
    <row r="6" spans="1:14" s="76" customFormat="1" ht="15" customHeight="1" thickBot="1">
      <c r="A6" s="205" t="s">
        <v>55</v>
      </c>
      <c r="B6" s="206"/>
      <c r="C6" s="206"/>
      <c r="D6" s="206"/>
      <c r="E6" s="206"/>
      <c r="F6" s="206"/>
      <c r="G6" s="206"/>
      <c r="H6" s="206"/>
      <c r="I6" s="206"/>
      <c r="J6" s="206"/>
      <c r="K6" s="207"/>
      <c r="N6" s="114"/>
    </row>
    <row r="7" spans="1:14" ht="9" customHeight="1" thickBot="1">
      <c r="A7" s="2"/>
      <c r="G7" s="16"/>
      <c r="H7" s="16"/>
      <c r="I7" s="16"/>
      <c r="J7" s="3"/>
      <c r="K7" s="17"/>
      <c r="N7" s="40"/>
    </row>
    <row r="8" spans="1:14" ht="15.75" thickBot="1">
      <c r="A8" s="77" t="s">
        <v>45</v>
      </c>
      <c r="B8" s="78"/>
      <c r="C8" s="78"/>
      <c r="D8" s="78"/>
      <c r="E8" s="78"/>
      <c r="F8" s="78"/>
      <c r="G8" s="79"/>
      <c r="H8" s="80"/>
      <c r="I8" s="80"/>
      <c r="J8" s="81">
        <v>100</v>
      </c>
      <c r="K8" s="82"/>
    </row>
    <row r="9" spans="1:14" ht="9" customHeight="1" thickBot="1">
      <c r="A9" s="76"/>
      <c r="B9" s="76"/>
      <c r="C9" s="76"/>
      <c r="D9" s="76"/>
      <c r="E9" s="76"/>
      <c r="F9" s="76"/>
      <c r="H9" s="11"/>
      <c r="I9" s="11"/>
      <c r="J9" s="11"/>
      <c r="K9" s="71"/>
    </row>
    <row r="10" spans="1:14" ht="15.75" thickBot="1">
      <c r="A10" s="109" t="s">
        <v>31</v>
      </c>
      <c r="B10" s="110"/>
      <c r="C10" s="110"/>
      <c r="D10" s="110"/>
      <c r="E10" s="110"/>
      <c r="F10" s="110"/>
      <c r="G10" s="111"/>
      <c r="H10" s="111"/>
      <c r="I10" s="111"/>
      <c r="J10" s="111"/>
      <c r="K10" s="112"/>
    </row>
    <row r="11" spans="1:14" ht="15.75" thickTop="1">
      <c r="A11" s="83" t="s">
        <v>32</v>
      </c>
      <c r="B11" s="55"/>
      <c r="C11" s="55"/>
      <c r="D11" s="55"/>
      <c r="E11" s="55"/>
      <c r="F11" s="55"/>
      <c r="G11" s="11"/>
      <c r="H11" s="11"/>
      <c r="I11" s="11"/>
      <c r="J11" s="11"/>
      <c r="K11" s="84"/>
    </row>
    <row r="12" spans="1:14">
      <c r="A12" s="83" t="s">
        <v>33</v>
      </c>
      <c r="B12" s="55"/>
      <c r="C12" s="55"/>
      <c r="D12" s="55"/>
      <c r="E12" s="55"/>
      <c r="F12" s="55"/>
      <c r="G12" s="11"/>
      <c r="H12" s="11"/>
      <c r="I12" s="11"/>
      <c r="J12" s="11"/>
      <c r="K12" s="84"/>
      <c r="N12" s="105"/>
    </row>
    <row r="13" spans="1:14">
      <c r="A13" s="83" t="s">
        <v>34</v>
      </c>
      <c r="B13" s="55"/>
      <c r="C13" s="55"/>
      <c r="D13" s="55"/>
      <c r="E13" s="55"/>
      <c r="F13" s="55"/>
      <c r="G13" s="11"/>
      <c r="H13" s="11"/>
      <c r="I13" s="11"/>
      <c r="J13" s="11"/>
      <c r="K13" s="84"/>
    </row>
    <row r="14" spans="1:14" ht="15.75" thickBot="1">
      <c r="A14" s="85" t="s">
        <v>35</v>
      </c>
      <c r="B14" s="86"/>
      <c r="C14" s="86"/>
      <c r="D14" s="86"/>
      <c r="E14" s="86"/>
      <c r="F14" s="86"/>
      <c r="G14" s="87"/>
      <c r="H14" s="87"/>
      <c r="I14" s="87"/>
      <c r="J14" s="87"/>
      <c r="K14" s="88"/>
    </row>
    <row r="15" spans="1:14" ht="9" customHeight="1" thickBot="1">
      <c r="A15" s="72"/>
      <c r="B15" s="55"/>
      <c r="C15" s="55"/>
      <c r="D15" s="55"/>
      <c r="E15" s="55"/>
      <c r="F15" s="55"/>
      <c r="G15" s="11"/>
      <c r="H15" s="11"/>
      <c r="I15" s="11"/>
      <c r="J15" s="11"/>
      <c r="K15" s="71"/>
    </row>
    <row r="16" spans="1:14" ht="15.75" thickBot="1">
      <c r="A16" s="170" t="s">
        <v>40</v>
      </c>
      <c r="B16" s="171"/>
      <c r="C16" s="171"/>
      <c r="D16" s="171"/>
      <c r="E16" s="172"/>
      <c r="F16" s="171"/>
      <c r="G16" s="173"/>
      <c r="H16" s="174"/>
      <c r="I16" s="175"/>
      <c r="J16" s="176" t="s">
        <v>0</v>
      </c>
      <c r="K16" s="177" t="s">
        <v>1</v>
      </c>
    </row>
    <row r="17" spans="1:14">
      <c r="A17" s="178" t="s">
        <v>36</v>
      </c>
      <c r="B17" s="220" t="s">
        <v>42</v>
      </c>
      <c r="C17" s="220"/>
      <c r="D17" s="220"/>
      <c r="E17" s="220"/>
      <c r="F17" s="179"/>
      <c r="G17" s="179"/>
      <c r="H17" s="180" t="s">
        <v>41</v>
      </c>
      <c r="I17" s="181"/>
      <c r="J17" s="182">
        <f>+K17*12</f>
        <v>0</v>
      </c>
      <c r="K17" s="183">
        <f>(IF(I17=1,'Ark3'!H8,IF(I17=2,'Ark3'!H12,IF(I17=3,'Ark3'!H16,IF(I17=4,'Ark3'!H17,)))))*J8/100</f>
        <v>0</v>
      </c>
    </row>
    <row r="18" spans="1:14">
      <c r="A18" s="103" t="s">
        <v>37</v>
      </c>
      <c r="B18" s="72" t="s">
        <v>43</v>
      </c>
      <c r="C18" s="72"/>
      <c r="D18" s="72"/>
      <c r="E18" s="72"/>
      <c r="F18" s="75"/>
      <c r="G18" s="74"/>
      <c r="H18" s="73" t="s">
        <v>57</v>
      </c>
      <c r="I18" s="99"/>
      <c r="J18" s="64">
        <f>+K18*12</f>
        <v>0</v>
      </c>
      <c r="K18" s="44">
        <f>(IF(I18=4,'Ark3'!H20))*J8/100</f>
        <v>0</v>
      </c>
    </row>
    <row r="19" spans="1:14">
      <c r="A19" s="103" t="s">
        <v>38</v>
      </c>
      <c r="B19" s="236" t="s">
        <v>44</v>
      </c>
      <c r="C19" s="236"/>
      <c r="D19" s="236"/>
      <c r="E19" s="236"/>
      <c r="F19" s="13"/>
      <c r="G19" s="13"/>
      <c r="H19" s="73" t="s">
        <v>41</v>
      </c>
      <c r="I19" s="99"/>
      <c r="J19" s="64">
        <f>+K19*12</f>
        <v>0</v>
      </c>
      <c r="K19" s="44">
        <f>(IF(I19=1,'Ark3'!E5,IF(I19=2,'Ark3'!E8,IF(I19=3,'Ark3'!E10,IF(I19=4,'Ark3'!E14)))))*J8/100</f>
        <v>0</v>
      </c>
    </row>
    <row r="20" spans="1:14">
      <c r="A20" s="103" t="s">
        <v>39</v>
      </c>
      <c r="B20" s="239" t="s">
        <v>10</v>
      </c>
      <c r="C20" s="239"/>
      <c r="D20" s="239"/>
      <c r="E20" s="239"/>
      <c r="F20" s="21"/>
      <c r="G20" s="21"/>
      <c r="H20" s="73" t="s">
        <v>57</v>
      </c>
      <c r="I20" s="99"/>
      <c r="J20" s="64">
        <f>+K20*12</f>
        <v>0</v>
      </c>
      <c r="K20" s="44">
        <f>(IF(I20=4,'Ark3'!E15))*J8/100</f>
        <v>0</v>
      </c>
    </row>
    <row r="21" spans="1:14" ht="18.75" customHeight="1" thickBot="1">
      <c r="A21" s="58" t="s">
        <v>30</v>
      </c>
      <c r="B21" s="59"/>
      <c r="C21" s="60"/>
      <c r="D21" s="60"/>
      <c r="E21" s="60"/>
      <c r="F21" s="60"/>
      <c r="G21" s="60"/>
      <c r="H21" s="61" t="s">
        <v>24</v>
      </c>
      <c r="I21" s="15" t="s">
        <v>21</v>
      </c>
      <c r="J21" s="63" t="s">
        <v>0</v>
      </c>
      <c r="K21" s="46" t="s">
        <v>1</v>
      </c>
    </row>
    <row r="22" spans="1:14" ht="15.75" thickTop="1">
      <c r="A22" s="43"/>
      <c r="B22" s="165" t="s">
        <v>71</v>
      </c>
      <c r="C22" s="13"/>
      <c r="D22" s="13"/>
      <c r="E22" s="13"/>
      <c r="F22" s="13"/>
      <c r="G22" s="24"/>
      <c r="H22" s="57"/>
      <c r="I22" s="23">
        <f>+'Ark2'!C6</f>
        <v>145.31643</v>
      </c>
      <c r="J22" s="62">
        <f t="shared" ref="J22:J27" si="0">+I22*H22</f>
        <v>0</v>
      </c>
      <c r="K22" s="42">
        <f t="shared" ref="K22:K27" si="1">+J22/12</f>
        <v>0</v>
      </c>
    </row>
    <row r="23" spans="1:14">
      <c r="A23" s="43"/>
      <c r="B23" s="13" t="s">
        <v>70</v>
      </c>
      <c r="C23" s="13"/>
      <c r="D23" s="13"/>
      <c r="E23" s="13"/>
      <c r="F23" s="13"/>
      <c r="G23" s="24"/>
      <c r="H23" s="57"/>
      <c r="I23" s="23">
        <f>+'Ark2'!C9</f>
        <v>52.36235361</v>
      </c>
      <c r="J23" s="62">
        <f t="shared" si="0"/>
        <v>0</v>
      </c>
      <c r="K23" s="42">
        <f t="shared" si="1"/>
        <v>0</v>
      </c>
    </row>
    <row r="24" spans="1:14">
      <c r="A24" s="43"/>
      <c r="B24" s="13" t="s">
        <v>25</v>
      </c>
      <c r="C24" s="13"/>
      <c r="D24" s="13"/>
      <c r="E24" s="13"/>
      <c r="F24" s="13"/>
      <c r="G24" s="24"/>
      <c r="H24" s="36"/>
      <c r="I24" s="23">
        <f>+'Ark2'!C10</f>
        <v>24.219405000000002</v>
      </c>
      <c r="J24" s="62">
        <f t="shared" si="0"/>
        <v>0</v>
      </c>
      <c r="K24" s="42">
        <f t="shared" si="1"/>
        <v>0</v>
      </c>
    </row>
    <row r="25" spans="1:14">
      <c r="A25" s="43"/>
      <c r="B25" s="13" t="s">
        <v>19</v>
      </c>
      <c r="C25" s="13"/>
      <c r="D25" s="13"/>
      <c r="E25" s="13"/>
      <c r="F25" s="13"/>
      <c r="G25" s="24"/>
      <c r="H25" s="36"/>
      <c r="I25" s="23">
        <f>+'Ark2'!C8</f>
        <v>41.72196168</v>
      </c>
      <c r="J25" s="62">
        <f t="shared" si="0"/>
        <v>0</v>
      </c>
      <c r="K25" s="42">
        <f t="shared" si="1"/>
        <v>0</v>
      </c>
    </row>
    <row r="26" spans="1:14">
      <c r="A26" s="43"/>
      <c r="B26" s="13" t="s">
        <v>18</v>
      </c>
      <c r="C26" s="13"/>
      <c r="D26" s="13"/>
      <c r="E26" s="13"/>
      <c r="F26" s="13"/>
      <c r="G26" s="24"/>
      <c r="H26" s="35"/>
      <c r="I26" s="23">
        <f>+'Ark2'!C8</f>
        <v>41.72196168</v>
      </c>
      <c r="J26" s="62">
        <f t="shared" si="0"/>
        <v>0</v>
      </c>
      <c r="K26" s="42">
        <f t="shared" si="1"/>
        <v>0</v>
      </c>
    </row>
    <row r="27" spans="1:14">
      <c r="A27" s="189" t="s">
        <v>69</v>
      </c>
      <c r="C27" s="13"/>
      <c r="D27" s="13"/>
      <c r="E27" s="13"/>
      <c r="F27" s="13"/>
      <c r="G27" s="24"/>
      <c r="H27" s="33"/>
      <c r="I27" s="34">
        <f>+'Ark2'!C16</f>
        <v>30.548742840000003</v>
      </c>
      <c r="J27" s="65">
        <f t="shared" si="0"/>
        <v>0</v>
      </c>
      <c r="K27" s="45">
        <f t="shared" si="1"/>
        <v>0</v>
      </c>
    </row>
    <row r="28" spans="1:14" ht="12.75" customHeight="1">
      <c r="A28" s="190"/>
      <c r="B28" s="191"/>
      <c r="C28" s="192"/>
      <c r="D28" s="192"/>
      <c r="E28" s="192"/>
      <c r="F28" s="192"/>
      <c r="G28" s="193"/>
      <c r="H28" s="167" t="s">
        <v>49</v>
      </c>
      <c r="I28" s="19"/>
      <c r="J28" s="19"/>
      <c r="K28" s="184"/>
    </row>
    <row r="29" spans="1:14">
      <c r="A29" s="194"/>
      <c r="B29" s="234" t="s">
        <v>13</v>
      </c>
      <c r="C29" s="234"/>
      <c r="D29" s="234"/>
      <c r="E29" s="234"/>
      <c r="F29" s="234"/>
      <c r="G29" s="235"/>
      <c r="H29" s="166"/>
      <c r="I29" s="27">
        <f>+'Ark2'!C15</f>
        <v>24865.255799999999</v>
      </c>
      <c r="J29" s="27">
        <f>+I29*H29</f>
        <v>0</v>
      </c>
      <c r="K29" s="185">
        <f>+J29/12</f>
        <v>0</v>
      </c>
    </row>
    <row r="30" spans="1:14" ht="12" customHeight="1" thickBot="1">
      <c r="A30" s="51"/>
      <c r="B30" s="104"/>
      <c r="C30" s="104"/>
      <c r="D30" s="104"/>
      <c r="E30" s="104"/>
      <c r="F30" s="104"/>
      <c r="G30" s="104"/>
      <c r="H30" s="87"/>
      <c r="I30" s="186"/>
      <c r="J30" s="187"/>
      <c r="K30" s="188"/>
      <c r="N30" s="102"/>
    </row>
    <row r="31" spans="1:14" ht="15.75" thickBot="1">
      <c r="A31" s="115" t="s">
        <v>61</v>
      </c>
      <c r="B31" s="116"/>
      <c r="C31" s="117"/>
      <c r="D31" s="118"/>
      <c r="E31" s="118"/>
      <c r="F31" s="118"/>
      <c r="G31" s="118"/>
      <c r="H31" s="119"/>
      <c r="I31" s="120" t="s">
        <v>21</v>
      </c>
      <c r="J31" s="121" t="s">
        <v>0</v>
      </c>
      <c r="K31" s="41" t="s">
        <v>1</v>
      </c>
    </row>
    <row r="32" spans="1:14" ht="15.75" thickTop="1">
      <c r="A32" s="122" t="s">
        <v>36</v>
      </c>
      <c r="B32" s="56" t="s">
        <v>14</v>
      </c>
      <c r="C32" s="56"/>
      <c r="D32" s="56"/>
      <c r="E32" s="56"/>
      <c r="F32" s="56"/>
      <c r="G32" s="56"/>
      <c r="H32" s="26" t="s">
        <v>48</v>
      </c>
      <c r="I32" s="106"/>
      <c r="J32" s="108"/>
      <c r="K32" s="107"/>
    </row>
    <row r="33" spans="1:14">
      <c r="A33" s="49"/>
      <c r="B33" s="21" t="s">
        <v>83</v>
      </c>
      <c r="C33" s="21"/>
      <c r="D33" s="21"/>
      <c r="E33" s="21"/>
      <c r="F33" s="21"/>
      <c r="G33" s="21"/>
      <c r="H33" s="28"/>
      <c r="I33" s="29">
        <f>+'Ark2'!C11</f>
        <v>25979.348430000002</v>
      </c>
      <c r="J33" s="65">
        <f>+H33*I33/100</f>
        <v>0</v>
      </c>
      <c r="K33" s="45">
        <f>+J33/12</f>
        <v>0</v>
      </c>
    </row>
    <row r="34" spans="1:14">
      <c r="A34" s="47" t="s">
        <v>37</v>
      </c>
      <c r="B34" s="53" t="s">
        <v>15</v>
      </c>
      <c r="C34" s="53"/>
      <c r="D34" s="53"/>
      <c r="E34" s="53"/>
      <c r="F34" s="53"/>
      <c r="G34" s="54"/>
      <c r="H34" s="26" t="str">
        <f>+H32</f>
        <v>Beskæft. grad</v>
      </c>
      <c r="I34" s="18"/>
      <c r="J34" s="66"/>
      <c r="K34" s="42"/>
    </row>
    <row r="35" spans="1:14">
      <c r="A35" s="43"/>
      <c r="B35" s="13" t="s">
        <v>84</v>
      </c>
      <c r="C35" s="13"/>
      <c r="D35" s="13"/>
      <c r="E35" s="13"/>
      <c r="F35" s="13"/>
      <c r="G35" s="13"/>
      <c r="H35" s="28"/>
      <c r="I35" s="27">
        <f>+'Ark2'!C12</f>
        <v>31002.836599999973</v>
      </c>
      <c r="J35" s="68">
        <f>+I35*H35/100</f>
        <v>0</v>
      </c>
      <c r="K35" s="45">
        <f>+J35/12</f>
        <v>0</v>
      </c>
    </row>
    <row r="36" spans="1:14">
      <c r="A36" s="47" t="s">
        <v>38</v>
      </c>
      <c r="B36" s="237" t="s">
        <v>16</v>
      </c>
      <c r="C36" s="237"/>
      <c r="D36" s="237"/>
      <c r="E36" s="237"/>
      <c r="F36" s="237"/>
      <c r="G36" s="238"/>
      <c r="H36" s="25" t="str">
        <f>+H32</f>
        <v>Beskæft. grad</v>
      </c>
      <c r="I36" s="19"/>
      <c r="J36" s="67"/>
      <c r="K36" s="48"/>
    </row>
    <row r="37" spans="1:14">
      <c r="A37" s="50"/>
      <c r="B37" s="21" t="s">
        <v>85</v>
      </c>
      <c r="C37" s="21"/>
      <c r="D37" s="21"/>
      <c r="E37" s="31"/>
      <c r="F37" s="31"/>
      <c r="G37" s="32"/>
      <c r="H37" s="30"/>
      <c r="I37" s="27">
        <f>+'Ark2'!C13</f>
        <v>26964.2709</v>
      </c>
      <c r="J37" s="68">
        <f>+H37*I37/100</f>
        <v>0</v>
      </c>
      <c r="K37" s="45">
        <f>+J37/12</f>
        <v>0</v>
      </c>
    </row>
    <row r="38" spans="1:14">
      <c r="A38" s="47" t="s">
        <v>39</v>
      </c>
      <c r="B38" s="53" t="s">
        <v>17</v>
      </c>
      <c r="C38" s="53"/>
      <c r="D38" s="53"/>
      <c r="E38" s="53"/>
      <c r="F38" s="53"/>
      <c r="G38" s="54"/>
      <c r="H38" s="26" t="str">
        <f>+H32</f>
        <v>Beskæft. grad</v>
      </c>
      <c r="I38" s="18"/>
      <c r="J38" s="66"/>
      <c r="K38" s="42"/>
    </row>
    <row r="39" spans="1:14">
      <c r="A39" s="43"/>
      <c r="B39" s="13" t="s">
        <v>86</v>
      </c>
      <c r="C39" s="13"/>
      <c r="D39" s="13"/>
      <c r="E39" s="13"/>
      <c r="F39" s="13"/>
      <c r="G39" s="13"/>
      <c r="H39" s="132"/>
      <c r="I39" s="18">
        <f>+'Ark2'!C14</f>
        <v>24712.759069999971</v>
      </c>
      <c r="J39" s="66">
        <f>+I39*H39/100</f>
        <v>0</v>
      </c>
      <c r="K39" s="42">
        <f>+J39/12</f>
        <v>0</v>
      </c>
    </row>
    <row r="40" spans="1:14">
      <c r="A40" s="47" t="s">
        <v>62</v>
      </c>
      <c r="B40" s="53" t="s">
        <v>80</v>
      </c>
      <c r="C40" s="53"/>
      <c r="D40" s="53"/>
      <c r="E40" s="53"/>
      <c r="F40" s="53"/>
      <c r="G40" s="54"/>
      <c r="H40" s="137" t="s">
        <v>49</v>
      </c>
      <c r="I40" s="138"/>
      <c r="J40" s="139"/>
      <c r="K40" s="44"/>
    </row>
    <row r="41" spans="1:14">
      <c r="A41" s="136"/>
      <c r="B41" s="21" t="s">
        <v>81</v>
      </c>
      <c r="C41" s="21"/>
      <c r="D41" s="21"/>
      <c r="E41" s="21"/>
      <c r="F41" s="21"/>
      <c r="G41" s="21"/>
      <c r="H41" s="28"/>
      <c r="I41" s="27">
        <f>+'Ark2'!C28</f>
        <v>2421.9405000000002</v>
      </c>
      <c r="J41" s="68">
        <f>+I41*H41</f>
        <v>0</v>
      </c>
      <c r="K41" s="45">
        <f>+J41/12</f>
        <v>0</v>
      </c>
    </row>
    <row r="42" spans="1:14">
      <c r="A42" s="47" t="s">
        <v>65</v>
      </c>
      <c r="B42" s="53" t="s">
        <v>63</v>
      </c>
      <c r="C42" s="53"/>
      <c r="D42" s="53"/>
      <c r="E42" s="53"/>
      <c r="F42" s="53"/>
      <c r="G42" s="54"/>
      <c r="H42" s="137" t="s">
        <v>49</v>
      </c>
      <c r="I42" s="138"/>
      <c r="J42" s="139"/>
      <c r="K42" s="44"/>
    </row>
    <row r="43" spans="1:14">
      <c r="A43" s="136"/>
      <c r="B43" s="21" t="s">
        <v>64</v>
      </c>
      <c r="C43" s="21"/>
      <c r="D43" s="21"/>
      <c r="E43" s="21"/>
      <c r="F43" s="21"/>
      <c r="G43" s="21"/>
      <c r="H43" s="28"/>
      <c r="I43" s="27">
        <f>+'Ark2'!C18</f>
        <v>1937.5524</v>
      </c>
      <c r="J43" s="68">
        <f>+I43*H43</f>
        <v>0</v>
      </c>
      <c r="K43" s="45">
        <f>+J43/12</f>
        <v>0</v>
      </c>
    </row>
    <row r="44" spans="1:14">
      <c r="A44" s="133" t="s">
        <v>79</v>
      </c>
      <c r="B44" s="134" t="s">
        <v>60</v>
      </c>
      <c r="C44" s="134"/>
      <c r="D44" s="134"/>
      <c r="E44" s="134"/>
      <c r="F44" s="134"/>
      <c r="G44" s="135"/>
      <c r="H44" s="26" t="str">
        <f>+H42</f>
        <v>Hvis ja, skriv 1</v>
      </c>
      <c r="I44" s="18"/>
      <c r="J44" s="66"/>
      <c r="K44" s="42"/>
    </row>
    <row r="45" spans="1:14" ht="15.75" thickBot="1">
      <c r="A45" s="51"/>
      <c r="B45" s="104" t="s">
        <v>64</v>
      </c>
      <c r="C45" s="104"/>
      <c r="D45" s="104"/>
      <c r="E45" s="104"/>
      <c r="F45" s="104"/>
      <c r="G45" s="104"/>
      <c r="H45" s="123"/>
      <c r="I45" s="124">
        <f>+'Ark2'!C19</f>
        <v>1937.5524</v>
      </c>
      <c r="J45" s="69">
        <f>+I45*H45</f>
        <v>0</v>
      </c>
      <c r="K45" s="52">
        <f>+J45/12</f>
        <v>0</v>
      </c>
    </row>
    <row r="46" spans="1:14" ht="12" customHeight="1" thickBot="1">
      <c r="A46" s="11"/>
      <c r="B46" s="13"/>
      <c r="C46" s="13"/>
      <c r="D46" s="13"/>
      <c r="E46" s="13"/>
      <c r="F46" s="13"/>
      <c r="G46" s="13"/>
      <c r="H46" s="11"/>
      <c r="I46" s="12"/>
      <c r="J46" s="101"/>
      <c r="K46" s="14"/>
      <c r="N46" s="102"/>
    </row>
    <row r="47" spans="1:14" ht="15.75" thickBot="1">
      <c r="A47" s="125" t="s">
        <v>56</v>
      </c>
      <c r="B47" s="116"/>
      <c r="C47" s="126"/>
      <c r="D47" s="127"/>
      <c r="E47" s="127"/>
      <c r="F47" s="127"/>
      <c r="G47" s="127"/>
      <c r="H47" s="128" t="str">
        <f>+H32</f>
        <v>Beskæft. grad</v>
      </c>
      <c r="I47" s="129"/>
      <c r="J47" s="130"/>
      <c r="K47" s="131"/>
    </row>
    <row r="48" spans="1:14" ht="15.75" thickTop="1">
      <c r="A48" s="140"/>
      <c r="B48" s="141" t="s">
        <v>29</v>
      </c>
      <c r="C48" s="141"/>
      <c r="D48" s="141"/>
      <c r="E48" s="141"/>
      <c r="F48" s="141"/>
      <c r="G48" s="141"/>
      <c r="H48" s="142"/>
      <c r="I48" s="143">
        <f>+'Ark2'!C21</f>
        <v>9687.7620000000006</v>
      </c>
      <c r="J48" s="144">
        <f>+I48*H48/100</f>
        <v>0</v>
      </c>
      <c r="K48" s="145">
        <f>+J48/12</f>
        <v>0</v>
      </c>
    </row>
    <row r="49" spans="1:14" ht="15.75" thickBot="1">
      <c r="A49" s="146"/>
      <c r="B49" s="147" t="s">
        <v>66</v>
      </c>
      <c r="C49" s="148"/>
      <c r="D49" s="148"/>
      <c r="E49" s="148"/>
      <c r="F49" s="148"/>
      <c r="G49" s="148"/>
      <c r="H49" s="150" t="s">
        <v>67</v>
      </c>
      <c r="I49" s="148"/>
      <c r="J49" s="148"/>
      <c r="K49" s="149"/>
    </row>
    <row r="50" spans="1:14" ht="12" customHeight="1" thickBot="1">
      <c r="A50" s="11"/>
      <c r="B50" s="13"/>
      <c r="C50" s="13"/>
      <c r="D50" s="13"/>
      <c r="E50" s="13"/>
      <c r="F50" s="13"/>
      <c r="G50" s="13"/>
      <c r="H50" s="11"/>
      <c r="I50" s="12"/>
      <c r="J50" s="101"/>
      <c r="K50" s="14"/>
      <c r="N50" s="102"/>
    </row>
    <row r="51" spans="1:14" ht="15.75" thickBot="1">
      <c r="A51" s="243" t="s">
        <v>11</v>
      </c>
      <c r="B51" s="244"/>
      <c r="C51" s="244"/>
      <c r="D51" s="244"/>
      <c r="E51" s="244"/>
      <c r="F51" s="244"/>
      <c r="G51" s="244"/>
      <c r="H51" s="244"/>
      <c r="I51" s="244"/>
      <c r="J51" s="70">
        <f>SUM(J17:J50)</f>
        <v>0</v>
      </c>
      <c r="K51" s="37">
        <f>SUM(K17:K50)</f>
        <v>0</v>
      </c>
    </row>
    <row r="52" spans="1:14" ht="15.75" thickBot="1">
      <c r="A52" s="13"/>
      <c r="B52" s="13"/>
      <c r="C52" s="13"/>
      <c r="D52" s="13"/>
      <c r="E52" s="13"/>
      <c r="F52" s="13"/>
      <c r="G52" s="13"/>
      <c r="H52" s="13"/>
      <c r="I52" s="13"/>
      <c r="J52" s="14"/>
      <c r="K52" s="14"/>
    </row>
    <row r="53" spans="1:14" ht="13.5" customHeight="1" thickBot="1">
      <c r="A53" s="240" t="s">
        <v>68</v>
      </c>
      <c r="B53" s="241"/>
      <c r="C53" s="241"/>
      <c r="D53" s="241"/>
      <c r="E53" s="241"/>
      <c r="F53" s="241"/>
      <c r="G53" s="241"/>
      <c r="H53" s="241"/>
      <c r="I53" s="241"/>
      <c r="J53" s="241"/>
      <c r="K53" s="242"/>
    </row>
  </sheetData>
  <mergeCells count="13">
    <mergeCell ref="B29:G29"/>
    <mergeCell ref="B19:E19"/>
    <mergeCell ref="B36:G36"/>
    <mergeCell ref="B20:E20"/>
    <mergeCell ref="A53:K53"/>
    <mergeCell ref="A51:I51"/>
    <mergeCell ref="B17:E17"/>
    <mergeCell ref="A1:K1"/>
    <mergeCell ref="A3:K3"/>
    <mergeCell ref="A4:K4"/>
    <mergeCell ref="A2:B2"/>
    <mergeCell ref="C2:G2"/>
    <mergeCell ref="J2:K2"/>
  </mergeCells>
  <phoneticPr fontId="16" type="noConversion"/>
  <pageMargins left="0.51" right="0.15625" top="0.39370078740157483" bottom="0.35433070866141736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5">
    <pageSetUpPr autoPageBreaks="0"/>
  </sheetPr>
  <dimension ref="A1:E55"/>
  <sheetViews>
    <sheetView showZeros="0" showOutlineSymbols="0" view="pageLayout" zoomScaleNormal="100" workbookViewId="0">
      <selection activeCell="D2" sqref="D2"/>
    </sheetView>
  </sheetViews>
  <sheetFormatPr defaultRowHeight="12.75"/>
  <cols>
    <col min="1" max="1" width="50.7109375" customWidth="1"/>
    <col min="2" max="2" width="10.140625" bestFit="1" customWidth="1"/>
    <col min="3" max="3" width="10.7109375" customWidth="1"/>
  </cols>
  <sheetData>
    <row r="1" spans="1:5">
      <c r="A1" s="5" t="s">
        <v>2</v>
      </c>
      <c r="B1" s="6">
        <v>36616</v>
      </c>
      <c r="C1" s="219" t="s">
        <v>91</v>
      </c>
    </row>
    <row r="2" spans="1:5">
      <c r="A2" s="5" t="s">
        <v>3</v>
      </c>
      <c r="B2" s="157">
        <v>1</v>
      </c>
      <c r="C2" s="164">
        <v>1.614627</v>
      </c>
    </row>
    <row r="3" spans="1:5">
      <c r="A3" s="5" t="s">
        <v>4</v>
      </c>
      <c r="B3" s="7"/>
      <c r="C3" s="7">
        <f>$B3*C2</f>
        <v>0</v>
      </c>
    </row>
    <row r="4" spans="1:5">
      <c r="A4" s="5" t="s">
        <v>5</v>
      </c>
      <c r="B4" s="8"/>
      <c r="C4" s="8">
        <f>$B4*C2</f>
        <v>0</v>
      </c>
    </row>
    <row r="5" spans="1:5">
      <c r="A5" s="9" t="s">
        <v>6</v>
      </c>
      <c r="B5" s="208"/>
      <c r="C5" s="158">
        <f>$B5*C2</f>
        <v>0</v>
      </c>
    </row>
    <row r="6" spans="1:5">
      <c r="A6" s="9" t="s">
        <v>7</v>
      </c>
      <c r="B6" s="158">
        <v>90</v>
      </c>
      <c r="C6" s="158">
        <f>$B6*C2</f>
        <v>145.31643</v>
      </c>
    </row>
    <row r="7" spans="1:5">
      <c r="A7" s="5" t="s">
        <v>8</v>
      </c>
      <c r="B7" s="209"/>
      <c r="C7" s="158">
        <f>$B7*C2</f>
        <v>0</v>
      </c>
    </row>
    <row r="8" spans="1:5">
      <c r="A8" s="5" t="s">
        <v>27</v>
      </c>
      <c r="B8" s="98">
        <v>25.84</v>
      </c>
      <c r="C8" s="158">
        <f>$B8*C2</f>
        <v>41.72196168</v>
      </c>
    </row>
    <row r="9" spans="1:5">
      <c r="A9" s="10" t="s">
        <v>22</v>
      </c>
      <c r="B9" s="98">
        <v>32.43</v>
      </c>
      <c r="C9" s="158">
        <f>$B9*C2</f>
        <v>52.36235361</v>
      </c>
    </row>
    <row r="10" spans="1:5">
      <c r="A10" s="5" t="s">
        <v>26</v>
      </c>
      <c r="B10" s="98">
        <v>15</v>
      </c>
      <c r="C10" s="158">
        <f>+B10*C2</f>
        <v>24.219405000000002</v>
      </c>
    </row>
    <row r="11" spans="1:5">
      <c r="A11" s="10" t="s">
        <v>75</v>
      </c>
      <c r="B11" s="159">
        <v>16090</v>
      </c>
      <c r="C11" s="160">
        <f>$B11*C2</f>
        <v>25979.348430000002</v>
      </c>
    </row>
    <row r="12" spans="1:5">
      <c r="A12" s="10" t="s">
        <v>76</v>
      </c>
      <c r="B12" s="159">
        <v>5800</v>
      </c>
      <c r="C12" s="160">
        <f>+B12*C2+('Ark3'!B22-'Ark3'!B20)*12</f>
        <v>31002.836599999973</v>
      </c>
      <c r="E12" s="8"/>
    </row>
    <row r="13" spans="1:5">
      <c r="A13" s="10" t="s">
        <v>77</v>
      </c>
      <c r="B13" s="159">
        <v>16700</v>
      </c>
      <c r="C13" s="160">
        <f>$B13*C2</f>
        <v>26964.2709</v>
      </c>
    </row>
    <row r="14" spans="1:5">
      <c r="A14" s="10" t="s">
        <v>78</v>
      </c>
      <c r="B14" s="159">
        <v>6410</v>
      </c>
      <c r="C14" s="160">
        <f>B14*C2+('Ark3'!B15-'Ark3'!B13)*12</f>
        <v>24712.759069999971</v>
      </c>
    </row>
    <row r="15" spans="1:5">
      <c r="A15" s="10" t="s">
        <v>20</v>
      </c>
      <c r="B15" s="159">
        <v>15400</v>
      </c>
      <c r="C15" s="160">
        <f>B15*C2</f>
        <v>24865.255799999999</v>
      </c>
    </row>
    <row r="16" spans="1:5">
      <c r="A16" s="22" t="s">
        <v>23</v>
      </c>
      <c r="B16" s="98">
        <v>18.920000000000002</v>
      </c>
      <c r="C16" s="98">
        <f>+B16*C2</f>
        <v>30.548742840000003</v>
      </c>
    </row>
    <row r="17" spans="1:3">
      <c r="A17" s="162"/>
      <c r="B17" s="8"/>
      <c r="C17" s="8"/>
    </row>
    <row r="18" spans="1:3">
      <c r="A18" s="10" t="s">
        <v>59</v>
      </c>
      <c r="B18" s="98">
        <v>1200</v>
      </c>
      <c r="C18" s="98">
        <f>+B18*C2</f>
        <v>1937.5524</v>
      </c>
    </row>
    <row r="19" spans="1:3">
      <c r="A19" s="10" t="s">
        <v>60</v>
      </c>
      <c r="B19" s="98">
        <v>1200</v>
      </c>
      <c r="C19" s="98">
        <f>+B19*C2</f>
        <v>1937.5524</v>
      </c>
    </row>
    <row r="20" spans="1:3">
      <c r="A20" s="161"/>
      <c r="B20" s="8"/>
      <c r="C20" s="8"/>
    </row>
    <row r="21" spans="1:3">
      <c r="A21" s="10" t="s">
        <v>28</v>
      </c>
      <c r="B21" s="98">
        <v>6000</v>
      </c>
      <c r="C21" s="98">
        <f>+B21*C2</f>
        <v>9687.7620000000006</v>
      </c>
    </row>
    <row r="22" spans="1:3">
      <c r="B22" s="8"/>
      <c r="C22" s="8"/>
    </row>
    <row r="23" spans="1:3">
      <c r="A23" s="168" t="s">
        <v>89</v>
      </c>
      <c r="B23" s="20"/>
      <c r="C23" s="8"/>
    </row>
    <row r="24" spans="1:3">
      <c r="A24" s="169" t="s">
        <v>72</v>
      </c>
      <c r="B24" s="209"/>
      <c r="C24" s="98">
        <f>+B24*C2</f>
        <v>0</v>
      </c>
    </row>
    <row r="25" spans="1:3">
      <c r="A25" s="169" t="s">
        <v>73</v>
      </c>
      <c r="B25" s="209"/>
      <c r="C25" s="98">
        <f>+B25*C2</f>
        <v>0</v>
      </c>
    </row>
    <row r="26" spans="1:3">
      <c r="A26" s="13"/>
      <c r="B26" s="8"/>
      <c r="C26" s="8"/>
    </row>
    <row r="27" spans="1:3">
      <c r="A27" s="168" t="s">
        <v>74</v>
      </c>
      <c r="B27" s="8"/>
      <c r="C27" s="8"/>
    </row>
    <row r="28" spans="1:3">
      <c r="A28" s="169" t="s">
        <v>82</v>
      </c>
      <c r="B28" s="98">
        <v>1500</v>
      </c>
      <c r="C28" s="98">
        <f>+B28*C2</f>
        <v>2421.9405000000002</v>
      </c>
    </row>
    <row r="29" spans="1:3">
      <c r="B29" s="8"/>
      <c r="C29" s="8"/>
    </row>
    <row r="30" spans="1:3">
      <c r="B30" s="8"/>
      <c r="C30" s="8"/>
    </row>
    <row r="31" spans="1:3">
      <c r="B31" s="8"/>
      <c r="C31" s="8"/>
    </row>
    <row r="32" spans="1:3">
      <c r="B32" s="8"/>
      <c r="C32" s="8"/>
    </row>
    <row r="33" spans="2:3">
      <c r="B33" s="8"/>
      <c r="C33" s="8"/>
    </row>
    <row r="34" spans="2:3">
      <c r="B34" s="8"/>
      <c r="C34" s="8"/>
    </row>
    <row r="35" spans="2:3">
      <c r="B35" s="8"/>
      <c r="C35" s="8"/>
    </row>
    <row r="36" spans="2:3">
      <c r="B36" s="8"/>
      <c r="C36" s="8"/>
    </row>
    <row r="37" spans="2:3">
      <c r="B37" s="8"/>
      <c r="C37" s="8"/>
    </row>
    <row r="38" spans="2:3">
      <c r="B38" s="8"/>
      <c r="C38" s="8"/>
    </row>
    <row r="39" spans="2:3">
      <c r="B39" s="8"/>
      <c r="C39" s="8"/>
    </row>
    <row r="40" spans="2:3">
      <c r="B40" s="8"/>
      <c r="C40" s="8"/>
    </row>
    <row r="41" spans="2:3">
      <c r="B41" s="8"/>
      <c r="C41" s="8"/>
    </row>
    <row r="42" spans="2:3">
      <c r="B42" s="8"/>
      <c r="C42" s="8"/>
    </row>
    <row r="43" spans="2:3">
      <c r="B43" s="8"/>
      <c r="C43" s="8"/>
    </row>
    <row r="44" spans="2:3">
      <c r="B44" s="8"/>
      <c r="C44" s="8"/>
    </row>
    <row r="45" spans="2:3">
      <c r="B45" s="8"/>
      <c r="C45" s="8"/>
    </row>
    <row r="46" spans="2:3">
      <c r="B46" s="8"/>
      <c r="C46" s="8"/>
    </row>
    <row r="47" spans="2:3">
      <c r="B47" s="8"/>
      <c r="C47" s="8"/>
    </row>
    <row r="48" spans="2:3">
      <c r="B48" s="8"/>
      <c r="C48" s="8"/>
    </row>
    <row r="49" spans="2:3">
      <c r="B49" s="8"/>
      <c r="C49" s="8"/>
    </row>
    <row r="50" spans="2:3">
      <c r="B50" s="8"/>
      <c r="C50" s="8"/>
    </row>
    <row r="51" spans="2:3">
      <c r="B51" s="8"/>
      <c r="C51" s="8"/>
    </row>
    <row r="52" spans="2:3">
      <c r="B52" s="8"/>
      <c r="C52" s="8"/>
    </row>
    <row r="53" spans="2:3">
      <c r="B53" s="8"/>
      <c r="C53" s="8"/>
    </row>
    <row r="54" spans="2:3">
      <c r="B54" s="8"/>
      <c r="C54" s="8"/>
    </row>
    <row r="55" spans="2:3">
      <c r="B55" s="8"/>
      <c r="C55" s="8"/>
    </row>
  </sheetData>
  <phoneticPr fontId="16" type="noConversion"/>
  <printOptions headings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6"/>
  <dimension ref="A1:H52"/>
  <sheetViews>
    <sheetView showZeros="0" showOutlineSymbols="0" showWhiteSpace="0" view="pageLayout" zoomScaleNormal="90" workbookViewId="0">
      <selection activeCell="K10" sqref="K10"/>
    </sheetView>
  </sheetViews>
  <sheetFormatPr defaultRowHeight="12.75"/>
  <cols>
    <col min="1" max="1" width="9.140625" style="13" customWidth="1"/>
    <col min="2" max="2" width="11.140625" style="13" customWidth="1"/>
    <col min="3" max="3" width="10.28515625" bestFit="1" customWidth="1"/>
    <col min="4" max="4" width="9.7109375" style="8" customWidth="1"/>
    <col min="5" max="5" width="10.140625" customWidth="1"/>
    <col min="6" max="6" width="11.140625" customWidth="1"/>
    <col min="7" max="7" width="9.28515625" customWidth="1"/>
    <col min="8" max="8" width="11.7109375" customWidth="1"/>
  </cols>
  <sheetData>
    <row r="1" spans="1:8" ht="39" customHeight="1">
      <c r="A1" s="245" t="s">
        <v>92</v>
      </c>
      <c r="B1" s="246"/>
    </row>
    <row r="2" spans="1:8" s="13" customFormat="1" ht="15" customHeight="1">
      <c r="A2" s="89" t="s">
        <v>9</v>
      </c>
      <c r="B2" s="210" t="s">
        <v>88</v>
      </c>
      <c r="C2" s="247" t="s">
        <v>47</v>
      </c>
      <c r="D2" s="248"/>
      <c r="E2" s="91">
        <v>1.614627</v>
      </c>
    </row>
    <row r="3" spans="1:8" ht="15" customHeight="1">
      <c r="A3" s="90">
        <v>26</v>
      </c>
      <c r="B3" s="217">
        <v>30018.25</v>
      </c>
      <c r="C3" s="212" t="s">
        <v>46</v>
      </c>
      <c r="D3" s="201"/>
      <c r="E3" s="199"/>
    </row>
    <row r="4" spans="1:8" ht="15" customHeight="1">
      <c r="A4" s="90">
        <v>27</v>
      </c>
      <c r="B4" s="217">
        <v>30490.666666666668</v>
      </c>
      <c r="C4" s="97" t="s">
        <v>50</v>
      </c>
      <c r="D4" s="152" t="s">
        <v>51</v>
      </c>
      <c r="E4" s="153" t="s">
        <v>52</v>
      </c>
    </row>
    <row r="5" spans="1:8" ht="15" customHeight="1">
      <c r="A5" s="90">
        <v>28</v>
      </c>
      <c r="B5" s="217">
        <v>30972.916666666668</v>
      </c>
      <c r="C5" s="154">
        <f>4000+15400+4800</f>
        <v>24200</v>
      </c>
      <c r="D5" s="98">
        <f>+C5*E2/12</f>
        <v>3256.1644500000002</v>
      </c>
      <c r="E5" s="155">
        <f>B5+D5</f>
        <v>34229.081116666668</v>
      </c>
      <c r="F5" s="96"/>
      <c r="G5" s="8"/>
      <c r="H5" s="8"/>
    </row>
    <row r="6" spans="1:8" ht="15" customHeight="1">
      <c r="A6" s="90">
        <v>29</v>
      </c>
      <c r="B6" s="217">
        <v>31465.333333333332</v>
      </c>
      <c r="C6" s="94"/>
      <c r="E6" s="95"/>
      <c r="F6" s="200" t="s">
        <v>53</v>
      </c>
      <c r="G6" s="201"/>
      <c r="H6" s="199"/>
    </row>
    <row r="7" spans="1:8" ht="15" customHeight="1">
      <c r="A7" s="89">
        <v>30</v>
      </c>
      <c r="B7" s="218">
        <v>31967.416666666668</v>
      </c>
      <c r="C7" s="94"/>
      <c r="E7" s="95"/>
      <c r="F7" s="100" t="s">
        <v>50</v>
      </c>
      <c r="G7" s="152" t="s">
        <v>51</v>
      </c>
      <c r="H7" s="153" t="s">
        <v>52</v>
      </c>
    </row>
    <row r="8" spans="1:8" ht="15" customHeight="1">
      <c r="A8" s="90">
        <v>31</v>
      </c>
      <c r="B8" s="217">
        <v>32480.5</v>
      </c>
      <c r="C8" s="154">
        <f>4000+15400+4800</f>
        <v>24200</v>
      </c>
      <c r="D8" s="98">
        <f>+D5</f>
        <v>3256.1644500000002</v>
      </c>
      <c r="E8" s="155">
        <f>B8+D8</f>
        <v>35736.664449999997</v>
      </c>
      <c r="F8" s="154">
        <f>13000+3000+4800</f>
        <v>20800</v>
      </c>
      <c r="G8" s="98">
        <f>+F8*E2/12</f>
        <v>2798.6867999999999</v>
      </c>
      <c r="H8" s="155">
        <f>B8+G8</f>
        <v>35279.186800000003</v>
      </c>
    </row>
    <row r="9" spans="1:8" ht="15" customHeight="1">
      <c r="A9" s="90">
        <v>32</v>
      </c>
      <c r="B9" s="217">
        <v>33003.916666666664</v>
      </c>
      <c r="C9" s="92"/>
      <c r="E9" s="93"/>
      <c r="F9" s="96"/>
      <c r="G9" s="8"/>
      <c r="H9" s="93"/>
    </row>
    <row r="10" spans="1:8" ht="15" customHeight="1">
      <c r="A10" s="90">
        <v>33</v>
      </c>
      <c r="B10" s="217">
        <v>33537.916666666664</v>
      </c>
      <c r="C10" s="154">
        <f>2000+15400+4800</f>
        <v>22200</v>
      </c>
      <c r="D10" s="98">
        <f>+C10*E2/12</f>
        <v>2987.0599500000003</v>
      </c>
      <c r="E10" s="155">
        <f>B10+D10</f>
        <v>36524.976616666667</v>
      </c>
      <c r="F10" s="96"/>
      <c r="G10" s="8"/>
      <c r="H10" s="95"/>
    </row>
    <row r="11" spans="1:8" ht="15" customHeight="1">
      <c r="A11" s="90">
        <v>34</v>
      </c>
      <c r="B11" s="217">
        <v>34083.5</v>
      </c>
      <c r="C11" s="92"/>
      <c r="E11" s="93"/>
      <c r="F11" s="96"/>
      <c r="G11" s="8"/>
      <c r="H11" s="93"/>
    </row>
    <row r="12" spans="1:8" ht="15" customHeight="1">
      <c r="A12" s="89">
        <v>35</v>
      </c>
      <c r="B12" s="218">
        <v>34639.666666666664</v>
      </c>
      <c r="C12" s="92"/>
      <c r="E12" s="93"/>
      <c r="F12" s="154">
        <f>13000+3000+4800</f>
        <v>20800</v>
      </c>
      <c r="G12" s="98">
        <f>+G8</f>
        <v>2798.6867999999999</v>
      </c>
      <c r="H12" s="156">
        <f>B12+G12</f>
        <v>37438.353466666667</v>
      </c>
    </row>
    <row r="13" spans="1:8" ht="15" customHeight="1">
      <c r="A13" s="90">
        <v>36</v>
      </c>
      <c r="B13" s="217">
        <v>35207.583333333336</v>
      </c>
      <c r="C13" s="213">
        <f>14500+4800</f>
        <v>19300</v>
      </c>
      <c r="D13" s="98">
        <f>+C13*E2/12</f>
        <v>2596.8584249999999</v>
      </c>
      <c r="E13" s="163">
        <f>B10+D13</f>
        <v>36134.775091666663</v>
      </c>
      <c r="F13" s="96"/>
      <c r="G13" s="8"/>
      <c r="H13" s="93"/>
    </row>
    <row r="14" spans="1:8" ht="15" customHeight="1">
      <c r="A14" s="90">
        <v>37</v>
      </c>
      <c r="B14" s="217">
        <v>35786.75</v>
      </c>
      <c r="C14" s="96">
        <f>2000+15400+4800</f>
        <v>22200</v>
      </c>
      <c r="D14" s="8">
        <f>+C14*E2/12</f>
        <v>2987.0599500000003</v>
      </c>
      <c r="E14" s="216">
        <f>B14+D14</f>
        <v>38773.809950000003</v>
      </c>
      <c r="F14" s="94"/>
      <c r="G14" s="8"/>
      <c r="H14" s="93"/>
    </row>
    <row r="15" spans="1:8" ht="15" customHeight="1">
      <c r="A15" s="90">
        <v>38</v>
      </c>
      <c r="B15" s="217">
        <v>36404.5</v>
      </c>
      <c r="C15" s="214">
        <f>7900+4800</f>
        <v>12700</v>
      </c>
      <c r="D15" s="98">
        <f>+C15*E2/12</f>
        <v>1708.8135750000001</v>
      </c>
      <c r="E15" s="215">
        <f>B13+D15</f>
        <v>36916.396908333336</v>
      </c>
      <c r="F15" s="94"/>
      <c r="G15" s="8"/>
      <c r="H15" s="93"/>
    </row>
    <row r="16" spans="1:8" ht="15" customHeight="1">
      <c r="A16" s="90">
        <v>39</v>
      </c>
      <c r="B16" s="217">
        <v>37019.75</v>
      </c>
      <c r="E16" t="s">
        <v>87</v>
      </c>
      <c r="F16" s="154">
        <f>13000+4800</f>
        <v>17800</v>
      </c>
      <c r="G16" s="98">
        <f>+F16*E2/12</f>
        <v>2395.0300499999998</v>
      </c>
      <c r="H16" s="98">
        <f>+B17+G16</f>
        <v>40042.946716666665</v>
      </c>
    </row>
    <row r="17" spans="1:8" ht="15" customHeight="1">
      <c r="A17" s="89">
        <v>40</v>
      </c>
      <c r="B17" s="218">
        <v>37647.916666666664</v>
      </c>
      <c r="F17" s="154">
        <f>13000+10000+4800</f>
        <v>27800</v>
      </c>
      <c r="G17" s="98">
        <f>+F17*E2/12</f>
        <v>3740.5525500000003</v>
      </c>
      <c r="H17" s="156">
        <f>+B17+G17</f>
        <v>41388.469216666665</v>
      </c>
    </row>
    <row r="18" spans="1:8" ht="15" customHeight="1">
      <c r="A18" s="90">
        <v>41</v>
      </c>
      <c r="B18" s="217">
        <v>38288.5</v>
      </c>
      <c r="F18" s="94"/>
      <c r="G18" s="8"/>
      <c r="H18" s="93"/>
    </row>
    <row r="19" spans="1:8" ht="15" customHeight="1">
      <c r="A19" s="90">
        <v>42</v>
      </c>
      <c r="B19" s="217">
        <v>38941.833333333336</v>
      </c>
      <c r="F19" s="94"/>
      <c r="G19" s="8"/>
      <c r="H19" s="93"/>
    </row>
    <row r="20" spans="1:8" ht="15" customHeight="1">
      <c r="A20" s="90">
        <v>43</v>
      </c>
      <c r="B20" s="217">
        <v>39807.25</v>
      </c>
      <c r="F20" s="154">
        <f>18500+4800</f>
        <v>23300</v>
      </c>
      <c r="G20" s="98">
        <f>+F20*E2/12</f>
        <v>3135.0674249999997</v>
      </c>
      <c r="H20" s="155">
        <f>+B20+G20</f>
        <v>42942.317425000001</v>
      </c>
    </row>
    <row r="21" spans="1:8" ht="15" customHeight="1">
      <c r="A21" s="90">
        <v>44</v>
      </c>
      <c r="B21" s="217">
        <v>40696.666666666664</v>
      </c>
    </row>
    <row r="22" spans="1:8" ht="15" customHeight="1">
      <c r="A22" s="89">
        <v>45</v>
      </c>
      <c r="B22" s="218">
        <v>41610.416666666664</v>
      </c>
    </row>
    <row r="23" spans="1:8" ht="15" customHeight="1"/>
    <row r="24" spans="1:8" ht="12.75" customHeight="1">
      <c r="B24" s="211"/>
      <c r="D24" s="14"/>
    </row>
    <row r="25" spans="1:8" ht="12.75" customHeight="1"/>
    <row r="26" spans="1:8" ht="12.75" customHeight="1"/>
    <row r="27" spans="1:8" ht="12.75" customHeight="1"/>
    <row r="28" spans="1:8" ht="12.75" customHeight="1"/>
    <row r="29" spans="1:8" ht="12.75" customHeight="1"/>
    <row r="30" spans="1:8" ht="12.75" customHeight="1"/>
    <row r="31" spans="1:8" ht="12.75" customHeight="1"/>
    <row r="32" spans="1:8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24.95" customHeight="1"/>
    <row r="52" ht="24.95" customHeight="1"/>
  </sheetData>
  <mergeCells count="2">
    <mergeCell ref="A1:B1"/>
    <mergeCell ref="C2:D2"/>
  </mergeCells>
  <phoneticPr fontId="16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Faaborg-Midtfyn</vt:lpstr>
      <vt:lpstr>Ark2</vt:lpstr>
      <vt:lpstr>Ark3</vt:lpstr>
    </vt:vector>
  </TitlesOfParts>
  <Company>Kreds 083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Danmarks Lærerforening - Ansættelsesvilkår - Løn - Løntabeller oktober 2004</dc:title>
  <dc:creator>Peter Ollendorff</dc:creator>
  <cp:lastModifiedBy>Susanne Andersen</cp:lastModifiedBy>
  <cp:lastPrinted>2018-06-22T09:21:56Z</cp:lastPrinted>
  <dcterms:created xsi:type="dcterms:W3CDTF">2004-09-06T10:27:11Z</dcterms:created>
  <dcterms:modified xsi:type="dcterms:W3CDTF">2025-12-02T07:16:32Z</dcterms:modified>
</cp:coreProperties>
</file>