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lforg-my.sharepoint.com/personal/san_dlf_org/Documents/Skrivebord/"/>
    </mc:Choice>
  </mc:AlternateContent>
  <xr:revisionPtr revIDLastSave="0" documentId="8_{B74068EC-172A-473A-98BB-02613FE2B468}" xr6:coauthVersionLast="47" xr6:coauthVersionMax="47" xr10:uidLastSave="{00000000-0000-0000-0000-000000000000}"/>
  <bookViews>
    <workbookView xWindow="-120" yWindow="-120" windowWidth="29040" windowHeight="15720" tabRatio="391" xr2:uid="{00000000-000D-0000-FFFF-FFFF00000000}"/>
  </bookViews>
  <sheets>
    <sheet name="Kerteminde" sheetId="2" r:id="rId1"/>
    <sheet name="Ark2" sheetId="4" r:id="rId2"/>
    <sheet name="Ark3" sheetId="5" r:id="rId3"/>
  </sheets>
  <definedNames>
    <definedName name="TABLE" localSheetId="2">'Ark3'!#REF!</definedName>
    <definedName name="TABLE_2" localSheetId="2">'Ark3'!#REF!</definedName>
    <definedName name="TABLE_3" localSheetId="2">'Ark3'!#REF!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" l="1"/>
  <c r="D15" i="5" s="1"/>
  <c r="E15" i="5" s="1"/>
  <c r="C14" i="5"/>
  <c r="D14" i="5" s="1"/>
  <c r="E14" i="5" s="1"/>
  <c r="C13" i="5"/>
  <c r="D13" i="5" s="1"/>
  <c r="E13" i="5" s="1"/>
  <c r="C10" i="5"/>
  <c r="C8" i="5"/>
  <c r="D8" i="5" s="1"/>
  <c r="E8" i="5" s="1"/>
  <c r="C5" i="5"/>
  <c r="D5" i="5" s="1"/>
  <c r="E5" i="5" s="1"/>
  <c r="F20" i="5"/>
  <c r="G20" i="5" s="1"/>
  <c r="H20" i="5" s="1"/>
  <c r="F17" i="5"/>
  <c r="G17" i="5" s="1"/>
  <c r="H17" i="5" s="1"/>
  <c r="F16" i="5"/>
  <c r="F12" i="5"/>
  <c r="G12" i="5" s="1"/>
  <c r="H12" i="5" s="1"/>
  <c r="F8" i="5"/>
  <c r="G8" i="5" s="1"/>
  <c r="H8" i="5" s="1"/>
  <c r="K19" i="2"/>
  <c r="J19" i="2" s="1"/>
  <c r="D10" i="5"/>
  <c r="E10" i="5" s="1"/>
  <c r="K17" i="2"/>
  <c r="J17" i="2" s="1"/>
  <c r="C31" i="4"/>
  <c r="I37" i="2" s="1"/>
  <c r="J37" i="2" s="1"/>
  <c r="K37" i="2" s="1"/>
  <c r="C30" i="4"/>
  <c r="I45" i="2" s="1"/>
  <c r="J45" i="2" s="1"/>
  <c r="K45" i="2" s="1"/>
  <c r="C29" i="4"/>
  <c r="C28" i="4"/>
  <c r="I43" i="2" s="1"/>
  <c r="J43" i="2" s="1"/>
  <c r="K43" i="2" s="1"/>
  <c r="C25" i="4"/>
  <c r="C24" i="4"/>
  <c r="C19" i="4"/>
  <c r="I47" i="2" s="1"/>
  <c r="J47" i="2" s="1"/>
  <c r="K47" i="2" s="1"/>
  <c r="C18" i="4"/>
  <c r="I41" i="2" s="1"/>
  <c r="J41" i="2" s="1"/>
  <c r="K41" i="2" s="1"/>
  <c r="C17" i="4"/>
  <c r="I39" i="2" s="1"/>
  <c r="J39" i="2" s="1"/>
  <c r="K39" i="2" s="1"/>
  <c r="C16" i="4"/>
  <c r="K18" i="2"/>
  <c r="J18" i="2" s="1"/>
  <c r="G10" i="5"/>
  <c r="H49" i="2"/>
  <c r="H34" i="2"/>
  <c r="H36" i="2"/>
  <c r="C21" i="4"/>
  <c r="I50" i="2" s="1"/>
  <c r="J50" i="2" s="1"/>
  <c r="K50" i="2" s="1"/>
  <c r="C5" i="4"/>
  <c r="C6" i="4"/>
  <c r="I22" i="2" s="1"/>
  <c r="J22" i="2" s="1"/>
  <c r="K22" i="2" s="1"/>
  <c r="C11" i="4"/>
  <c r="I33" i="2" s="1"/>
  <c r="J33" i="2" s="1"/>
  <c r="K33" i="2" s="1"/>
  <c r="C9" i="4"/>
  <c r="I23" i="2" s="1"/>
  <c r="J23" i="2" s="1"/>
  <c r="K23" i="2" s="1"/>
  <c r="C8" i="4"/>
  <c r="I25" i="2" s="1"/>
  <c r="J25" i="2" s="1"/>
  <c r="K25" i="2" s="1"/>
  <c r="C4" i="4"/>
  <c r="C3" i="4"/>
  <c r="C12" i="4"/>
  <c r="I35" i="2" s="1"/>
  <c r="J35" i="2" s="1"/>
  <c r="K35" i="2" s="1"/>
  <c r="C14" i="4"/>
  <c r="I27" i="2" s="1"/>
  <c r="J27" i="2" s="1"/>
  <c r="K27" i="2" s="1"/>
  <c r="C10" i="4"/>
  <c r="I24" i="2" s="1"/>
  <c r="J24" i="2" s="1"/>
  <c r="K24" i="2" s="1"/>
  <c r="C13" i="4"/>
  <c r="I29" i="2" s="1"/>
  <c r="J29" i="2" s="1"/>
  <c r="K29" i="2" s="1"/>
  <c r="C7" i="4"/>
  <c r="K51" i="2"/>
  <c r="K20" i="2"/>
  <c r="J20" i="2" s="1"/>
  <c r="G16" i="5"/>
  <c r="H16" i="5" s="1"/>
  <c r="I26" i="2"/>
  <c r="J26" i="2" s="1"/>
  <c r="K26" i="2" s="1"/>
  <c r="K53" i="2" l="1"/>
  <c r="J53" i="2"/>
</calcChain>
</file>

<file path=xl/sharedStrings.xml><?xml version="1.0" encoding="utf-8"?>
<sst xmlns="http://schemas.openxmlformats.org/spreadsheetml/2006/main" count="121" uniqueCount="99">
  <si>
    <t>Pr. år</t>
  </si>
  <si>
    <t>Pr. måned</t>
  </si>
  <si>
    <t>Dato:</t>
  </si>
  <si>
    <t>Reguleringsfaktor:</t>
  </si>
  <si>
    <t>uv-tillæg, 300&lt;x750, anciennitet</t>
  </si>
  <si>
    <t>uv-tillæg, 300&lt;x750, Ny Løn</t>
  </si>
  <si>
    <t>uv-tillæg, 750&lt;x, lærere og bhkl. 750&lt;x&lt;835</t>
  </si>
  <si>
    <t>godtgørelse arb.tidsaftale, 750&lt;x, lærere og bhkl. 835&lt;x</t>
  </si>
  <si>
    <t>akkordtillæg</t>
  </si>
  <si>
    <t>Løntrin</t>
  </si>
  <si>
    <t xml:space="preserve">Børnehkl. tjenestemand eller personlig ordning. </t>
  </si>
  <si>
    <t>Navn:</t>
  </si>
  <si>
    <t>Souschef / stedfortræder</t>
  </si>
  <si>
    <t>Tale-høre undervisning</t>
  </si>
  <si>
    <t>Dansk som andetsprog</t>
  </si>
  <si>
    <t>Stedfortræderfunktionen</t>
  </si>
  <si>
    <t>Pr. enhed</t>
  </si>
  <si>
    <t>Specialundervisn. i særl. klasser</t>
  </si>
  <si>
    <r>
      <t xml:space="preserve">Bhkl.le. </t>
    </r>
    <r>
      <rPr>
        <sz val="10"/>
        <rFont val="Arial"/>
        <family val="2"/>
      </rPr>
      <t>Særlig støtte 2-sprog, m.m.</t>
    </r>
  </si>
  <si>
    <t>Antal timer</t>
  </si>
  <si>
    <t>Specialundervisning i normalklasser, enkeltintegreret</t>
  </si>
  <si>
    <t>Specialundervisn., enkeltintegr.</t>
  </si>
  <si>
    <t>tale- høre-uv., da. som 2. sprog</t>
  </si>
  <si>
    <t>Øvrige centralt aftalte tillæg, du kan være omfattet af</t>
  </si>
  <si>
    <t>Løn</t>
  </si>
  <si>
    <t>Din lønanciennitet?</t>
  </si>
  <si>
    <t>Hvis din ansættelseanciennitet er mellem 0 og 4 år - skriv 1 i den gule ramme ud for "Lønanciennitet"</t>
  </si>
  <si>
    <t>Hvis din ansættelseanciennitet er mellem 4 og 8 år - skriv 2 i den gule ramme ud for "Lønanciennitet"</t>
  </si>
  <si>
    <t>Hvis din ansættelseanciennitet er mellem 8 og 12 år - skriv 3 i den gule ramme ud for "Lønanciennitet"</t>
  </si>
  <si>
    <t>Hvis din ansættelseanciennitet er over 12 år - skriv 4 i den gule ramme ud for "Lønanciennitet"</t>
  </si>
  <si>
    <t>A</t>
  </si>
  <si>
    <t>B</t>
  </si>
  <si>
    <t>C</t>
  </si>
  <si>
    <t>D</t>
  </si>
  <si>
    <t>Centralt aftalt: Grundløn (Udfyld enten i A, B, C eller D)</t>
  </si>
  <si>
    <t>Lønanciennitet:</t>
  </si>
  <si>
    <t xml:space="preserve"> Lærer, overenskomstansat </t>
  </si>
  <si>
    <t xml:space="preserve">Lærer, tjenestemand eller OK-ans. på personlig ordning. </t>
  </si>
  <si>
    <t>Børnehaveklasseleder, overenskomstansat</t>
  </si>
  <si>
    <t>Beskæftigelsesgrad: Fuld tid skriv 100, deltidsansat eksempelvis på 80 % skriv 80</t>
  </si>
  <si>
    <t>Børnehaveklasseledere</t>
  </si>
  <si>
    <t>Reguleringsprocent:</t>
  </si>
  <si>
    <t>Beskæft. grad</t>
  </si>
  <si>
    <t>Hvis ja, skriv 1</t>
  </si>
  <si>
    <t>Tillæg</t>
  </si>
  <si>
    <t>Reg. pr. md.</t>
  </si>
  <si>
    <t>Løn pr. måned</t>
  </si>
  <si>
    <t>Lærere</t>
  </si>
  <si>
    <t>Vejledning:</t>
  </si>
  <si>
    <t>Du skal kun skrive tal i de gule felter - og kun de steder, hvor du får tillægget.</t>
  </si>
  <si>
    <t>Lokalt aftalt kvalifikationstillæg</t>
  </si>
  <si>
    <t>Kertemindetillægget for OK-ansatte lærere og bh.kl.le</t>
  </si>
  <si>
    <t>Kertemindetillægget for OK-ans. på pers. ordn. eller tjenestem.</t>
  </si>
  <si>
    <t>K-tillæg til OK ans. lærere og bh.kl.le</t>
  </si>
  <si>
    <t>K-tillæg for OK-ans. Lærere og bh.kl.le på pers. ordn. og tjenestemænd</t>
  </si>
  <si>
    <t>Pæd. Diplomuddannelse og speciallæreruddannelse</t>
  </si>
  <si>
    <t>Skriv 4:</t>
  </si>
  <si>
    <t xml:space="preserve">Du skal bruge din lønseddel og din opgaveoversigt. </t>
  </si>
  <si>
    <r>
      <rPr>
        <sz val="10"/>
        <color indexed="16"/>
        <rFont val="Arial"/>
        <family val="2"/>
      </rPr>
      <t>Kun Børnehaveklasseledere</t>
    </r>
    <r>
      <rPr>
        <b/>
        <sz val="10"/>
        <color indexed="16"/>
        <rFont val="Arial"/>
        <family val="2"/>
      </rPr>
      <t>:</t>
    </r>
    <r>
      <rPr>
        <sz val="10"/>
        <color indexed="16"/>
        <rFont val="Arial"/>
        <family val="2"/>
      </rPr>
      <t xml:space="preserve"> </t>
    </r>
    <r>
      <rPr>
        <sz val="10"/>
        <rFont val="Arial"/>
        <family val="2"/>
      </rPr>
      <t>Særlig støtte til tosprogede o.a.</t>
    </r>
  </si>
  <si>
    <t>Flere/skiftende arbejdssteder</t>
  </si>
  <si>
    <t>TR-funktionen</t>
  </si>
  <si>
    <t>Gennemført pædagogisk diplomudd. og eller speciallærerudd.</t>
  </si>
  <si>
    <t>Kvalifikationsløn for ikke-læreruddannede efter 4, 8 eller 12 år:</t>
  </si>
  <si>
    <t>Kontakt lærerkredsen</t>
  </si>
  <si>
    <t>E</t>
  </si>
  <si>
    <t>F</t>
  </si>
  <si>
    <t xml:space="preserve">3.000 kr. (31.3.00) årligt </t>
  </si>
  <si>
    <t>Funktionstillæg til tillidsrepræsentanten</t>
  </si>
  <si>
    <t xml:space="preserve">5.000 kr. (31.3.00) årligt </t>
  </si>
  <si>
    <t>Vi tager forbehold for fejl i regnearket. Kontakt kredsen eller din TR, hvis der er forskel mellem din løn og denne beregning.</t>
  </si>
  <si>
    <t>Specialundervisning</t>
  </si>
  <si>
    <t>Udfasning af aldersreduktion, Lov 409, OK § 13, OK-ansatte</t>
  </si>
  <si>
    <t>Udfasning af aldersreduktion, Lov 409, OK § 13,tjm.</t>
  </si>
  <si>
    <t>Nye lokale tillæg fra 1.8.2014</t>
  </si>
  <si>
    <t>Funktionstillæg for at sidde i skolebestyrelse</t>
  </si>
  <si>
    <t>Skolefe</t>
  </si>
  <si>
    <t>Klasse-kontakt-lærer</t>
  </si>
  <si>
    <t>Vejleder</t>
  </si>
  <si>
    <t>Koordinator</t>
  </si>
  <si>
    <t>Medarbejderrepræsentant i skolebestyrelse</t>
  </si>
  <si>
    <t>Selvstyrende team</t>
  </si>
  <si>
    <r>
      <t xml:space="preserve">Aftaler om lokal funktionsløn: Enten A eller B - og C </t>
    </r>
    <r>
      <rPr>
        <b/>
        <sz val="10"/>
        <color indexed="16"/>
        <rFont val="Arial"/>
        <family val="2"/>
      </rPr>
      <t>skal</t>
    </r>
    <r>
      <rPr>
        <b/>
        <sz val="10"/>
        <rFont val="Arial"/>
        <family val="2"/>
      </rPr>
      <t xml:space="preserve"> udfyldes</t>
    </r>
  </si>
  <si>
    <t>Funktionstillæg for at være klasse-kontakt-lærer</t>
  </si>
  <si>
    <t xml:space="preserve">4.100 kr. (31.3.00) årligt </t>
  </si>
  <si>
    <t xml:space="preserve">Funktionstillæg for skolefe </t>
  </si>
  <si>
    <t>Funktionstillæg for vejlederopgave</t>
  </si>
  <si>
    <t>H</t>
  </si>
  <si>
    <t>I</t>
  </si>
  <si>
    <t>Løn i alt</t>
  </si>
  <si>
    <t>4.500 kr. (31.3.00) årligt pensionsgivende</t>
  </si>
  <si>
    <t xml:space="preserve">4.500 kr. (31.3.00) årligt </t>
  </si>
  <si>
    <t>tjm.tr.36</t>
  </si>
  <si>
    <t xml:space="preserve">6.200 kr. (31.3.00) årligt </t>
  </si>
  <si>
    <t xml:space="preserve">8.000 kr. (31.3.00) årligt </t>
  </si>
  <si>
    <r>
      <rPr>
        <sz val="10"/>
        <rFont val="Arial"/>
        <family val="2"/>
      </rPr>
      <t>Undervisningstillæg</t>
    </r>
    <r>
      <rPr>
        <sz val="8"/>
        <rFont val="Arial"/>
        <family val="2"/>
      </rPr>
      <t xml:space="preserve"> over årligt 750 t (lærere) 835 (bh.kl.le.). Skriv tallet:</t>
    </r>
  </si>
  <si>
    <t>Nye centrale tillæg fra 1.8.2014 - bortfaldt 1.4.2016</t>
  </si>
  <si>
    <t>Lønberegningsskema for lærere og børnehaveklasseledere                       Kerteminde Kommune                                       01.04.26 - 31.10.26</t>
  </si>
  <si>
    <t>1.04.26</t>
  </si>
  <si>
    <t>Satser 1. april 2026.         Grundsats - gruppe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</si>
</sst>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000"/>
    <numFmt numFmtId="166" formatCode="#,##0.000000"/>
    <numFmt numFmtId="167" formatCode="_(* #,##0_);_(* \(#,##0\);_(* &quot;-&quot;??_);_(@_)"/>
    <numFmt numFmtId="168" formatCode="#,##0.00_ ;\-#,##0.00\ "/>
  </numFmts>
  <fonts count="33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2"/>
      <name val="TimesNewRomanPS"/>
    </font>
    <font>
      <sz val="1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rgb="FF21677E"/>
      <name val="Arial"/>
      <family val="2"/>
    </font>
    <font>
      <b/>
      <i/>
      <sz val="10"/>
      <color rgb="FF21677E"/>
      <name val="Arial"/>
      <family val="2"/>
    </font>
    <font>
      <b/>
      <sz val="10"/>
      <color rgb="FF99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21677E"/>
      <name val="Arial"/>
      <family val="2"/>
    </font>
    <font>
      <b/>
      <sz val="9"/>
      <color rgb="FF99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2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2" borderId="1" xfId="0" applyFill="1" applyBorder="1"/>
    <xf numFmtId="2" fontId="0" fillId="0" borderId="0" xfId="0" applyNumberFormat="1"/>
    <xf numFmtId="4" fontId="0" fillId="0" borderId="0" xfId="0" applyNumberFormat="1"/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4" fontId="4" fillId="0" borderId="0" xfId="0" applyNumberFormat="1" applyFont="1"/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3" fontId="3" fillId="0" borderId="3" xfId="0" applyNumberFormat="1" applyFont="1" applyBorder="1"/>
    <xf numFmtId="4" fontId="4" fillId="0" borderId="4" xfId="0" applyNumberFormat="1" applyFont="1" applyBorder="1" applyAlignment="1">
      <alignment horizontal="right"/>
    </xf>
    <xf numFmtId="166" fontId="0" fillId="0" borderId="0" xfId="0" applyNumberFormat="1"/>
    <xf numFmtId="0" fontId="4" fillId="0" borderId="5" xfId="0" applyFont="1" applyBorder="1"/>
    <xf numFmtId="0" fontId="14" fillId="2" borderId="1" xfId="0" applyFont="1" applyFill="1" applyBorder="1"/>
    <xf numFmtId="4" fontId="7" fillId="0" borderId="6" xfId="0" applyNumberFormat="1" applyFont="1" applyBorder="1"/>
    <xf numFmtId="0" fontId="4" fillId="0" borderId="3" xfId="0" applyFont="1" applyBorder="1"/>
    <xf numFmtId="0" fontId="10" fillId="4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4" fillId="0" borderId="0" xfId="0" applyFont="1"/>
    <xf numFmtId="4" fontId="4" fillId="0" borderId="10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" xfId="0" applyFont="1" applyFill="1" applyBorder="1" applyAlignment="1">
      <alignment horizontal="right"/>
    </xf>
    <xf numFmtId="4" fontId="15" fillId="3" borderId="11" xfId="0" applyNumberFormat="1" applyFont="1" applyFill="1" applyBorder="1"/>
    <xf numFmtId="164" fontId="2" fillId="0" borderId="0" xfId="1" applyFont="1"/>
    <xf numFmtId="164" fontId="3" fillId="0" borderId="0" xfId="1" applyFont="1"/>
    <xf numFmtId="164" fontId="3" fillId="0" borderId="0" xfId="1" applyFont="1" applyFill="1"/>
    <xf numFmtId="0" fontId="6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4" fontId="4" fillId="0" borderId="17" xfId="0" applyNumberFormat="1" applyFont="1" applyBorder="1"/>
    <xf numFmtId="0" fontId="4" fillId="0" borderId="18" xfId="0" applyFont="1" applyBorder="1" applyAlignment="1">
      <alignment horizontal="center"/>
    </xf>
    <xf numFmtId="4" fontId="4" fillId="0" borderId="19" xfId="0" applyNumberFormat="1" applyFont="1" applyBorder="1"/>
    <xf numFmtId="4" fontId="4" fillId="0" borderId="20" xfId="0" applyNumberFormat="1" applyFont="1" applyBorder="1"/>
    <xf numFmtId="3" fontId="4" fillId="3" borderId="2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" fontId="4" fillId="0" borderId="25" xfId="0" applyNumberFormat="1" applyFont="1" applyBorder="1"/>
    <xf numFmtId="0" fontId="4" fillId="4" borderId="26" xfId="0" applyFont="1" applyFill="1" applyBorder="1"/>
    <xf numFmtId="0" fontId="4" fillId="4" borderId="9" xfId="0" applyFont="1" applyFill="1" applyBorder="1"/>
    <xf numFmtId="0" fontId="6" fillId="0" borderId="0" xfId="0" applyFont="1" applyAlignment="1">
      <alignment horizontal="left"/>
    </xf>
    <xf numFmtId="0" fontId="4" fillId="3" borderId="5" xfId="0" applyFont="1" applyFill="1" applyBorder="1"/>
    <xf numFmtId="0" fontId="4" fillId="5" borderId="10" xfId="0" applyFont="1" applyFill="1" applyBorder="1" applyAlignment="1">
      <alignment horizontal="right"/>
    </xf>
    <xf numFmtId="3" fontId="6" fillId="3" borderId="27" xfId="0" applyNumberFormat="1" applyFont="1" applyFill="1" applyBorder="1" applyAlignment="1">
      <alignment horizontal="left" vertical="center"/>
    </xf>
    <xf numFmtId="0" fontId="3" fillId="4" borderId="28" xfId="0" applyFont="1" applyFill="1" applyBorder="1"/>
    <xf numFmtId="0" fontId="6" fillId="4" borderId="28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167" fontId="10" fillId="0" borderId="4" xfId="1" applyNumberFormat="1" applyFont="1" applyBorder="1"/>
    <xf numFmtId="167" fontId="4" fillId="3" borderId="2" xfId="1" applyNumberFormat="1" applyFont="1" applyFill="1" applyBorder="1" applyAlignment="1">
      <alignment horizontal="center" vertical="center"/>
    </xf>
    <xf numFmtId="167" fontId="10" fillId="0" borderId="29" xfId="1" applyNumberFormat="1" applyFont="1" applyBorder="1"/>
    <xf numFmtId="167" fontId="10" fillId="0" borderId="7" xfId="1" applyNumberFormat="1" applyFont="1" applyBorder="1"/>
    <xf numFmtId="167" fontId="10" fillId="0" borderId="6" xfId="1" applyNumberFormat="1" applyFont="1" applyBorder="1"/>
    <xf numFmtId="167" fontId="10" fillId="0" borderId="30" xfId="1" applyNumberFormat="1" applyFont="1" applyBorder="1"/>
    <xf numFmtId="167" fontId="16" fillId="3" borderId="31" xfId="1" applyNumberFormat="1" applyFont="1" applyFill="1" applyBorder="1"/>
    <xf numFmtId="3" fontId="4" fillId="5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4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32" xfId="0" applyFont="1" applyBorder="1"/>
    <xf numFmtId="0" fontId="6" fillId="0" borderId="33" xfId="0" applyFont="1" applyBorder="1"/>
    <xf numFmtId="0" fontId="3" fillId="0" borderId="33" xfId="0" applyFont="1" applyBorder="1"/>
    <xf numFmtId="0" fontId="4" fillId="0" borderId="33" xfId="0" applyFont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3" fontId="4" fillId="0" borderId="35" xfId="0" applyNumberFormat="1" applyFont="1" applyBorder="1"/>
    <xf numFmtId="0" fontId="4" fillId="0" borderId="18" xfId="0" applyFont="1" applyBorder="1" applyAlignment="1">
      <alignment horizontal="left"/>
    </xf>
    <xf numFmtId="3" fontId="4" fillId="0" borderId="36" xfId="0" applyNumberFormat="1" applyFont="1" applyBorder="1"/>
    <xf numFmtId="0" fontId="4" fillId="0" borderId="2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3" fontId="4" fillId="0" borderId="38" xfId="0" applyNumberFormat="1" applyFont="1" applyBorder="1"/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9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3" fontId="0" fillId="0" borderId="6" xfId="0" applyNumberFormat="1" applyBorder="1"/>
    <xf numFmtId="4" fontId="0" fillId="0" borderId="3" xfId="0" applyNumberFormat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3" fontId="4" fillId="5" borderId="1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167" fontId="10" fillId="0" borderId="0" xfId="1" applyNumberFormat="1" applyFont="1" applyFill="1" applyBorder="1"/>
    <xf numFmtId="164" fontId="3" fillId="0" borderId="0" xfId="1" applyFont="1" applyFill="1" applyBorder="1"/>
    <xf numFmtId="0" fontId="6" fillId="0" borderId="18" xfId="0" applyFont="1" applyBorder="1" applyAlignment="1">
      <alignment horizontal="center"/>
    </xf>
    <xf numFmtId="0" fontId="4" fillId="0" borderId="37" xfId="0" applyFont="1" applyBorder="1"/>
    <xf numFmtId="0" fontId="4" fillId="5" borderId="39" xfId="0" applyFont="1" applyFill="1" applyBorder="1" applyAlignment="1">
      <alignment horizontal="center"/>
    </xf>
    <xf numFmtId="4" fontId="4" fillId="0" borderId="40" xfId="0" applyNumberFormat="1" applyFont="1" applyBorder="1" applyAlignment="1">
      <alignment horizontal="right"/>
    </xf>
    <xf numFmtId="164" fontId="3" fillId="0" borderId="0" xfId="1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167" fontId="10" fillId="0" borderId="4" xfId="1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3" fontId="4" fillId="3" borderId="41" xfId="0" applyNumberFormat="1" applyFont="1" applyFill="1" applyBorder="1"/>
    <xf numFmtId="164" fontId="4" fillId="0" borderId="0" xfId="1" applyFont="1"/>
    <xf numFmtId="164" fontId="6" fillId="0" borderId="0" xfId="1" applyFont="1"/>
    <xf numFmtId="0" fontId="6" fillId="4" borderId="12" xfId="0" applyFont="1" applyFill="1" applyBorder="1" applyAlignment="1">
      <alignment vertical="center"/>
    </xf>
    <xf numFmtId="0" fontId="3" fillId="3" borderId="13" xfId="0" applyFont="1" applyFill="1" applyBorder="1"/>
    <xf numFmtId="0" fontId="6" fillId="3" borderId="13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7" fontId="4" fillId="3" borderId="15" xfId="1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/>
    </xf>
    <xf numFmtId="0" fontId="6" fillId="3" borderId="12" xfId="0" applyFont="1" applyFill="1" applyBorder="1"/>
    <xf numFmtId="0" fontId="4" fillId="3" borderId="14" xfId="0" applyFont="1" applyFill="1" applyBorder="1"/>
    <xf numFmtId="0" fontId="4" fillId="3" borderId="13" xfId="0" applyFont="1" applyFill="1" applyBorder="1"/>
    <xf numFmtId="0" fontId="10" fillId="3" borderId="15" xfId="0" applyFont="1" applyFill="1" applyBorder="1" applyAlignment="1">
      <alignment horizontal="center" vertical="center" wrapText="1"/>
    </xf>
    <xf numFmtId="0" fontId="6" fillId="0" borderId="18" xfId="0" applyFont="1" applyBorder="1"/>
    <xf numFmtId="4" fontId="4" fillId="0" borderId="13" xfId="0" applyNumberFormat="1" applyFont="1" applyBorder="1" applyAlignment="1">
      <alignment horizontal="right"/>
    </xf>
    <xf numFmtId="167" fontId="10" fillId="0" borderId="15" xfId="1" applyNumberFormat="1" applyFont="1" applyBorder="1"/>
    <xf numFmtId="4" fontId="4" fillId="0" borderId="41" xfId="0" applyNumberFormat="1" applyFont="1" applyBorder="1"/>
    <xf numFmtId="4" fontId="4" fillId="0" borderId="37" xfId="0" applyNumberFormat="1" applyFont="1" applyBorder="1" applyAlignment="1">
      <alignment horizontal="right"/>
    </xf>
    <xf numFmtId="4" fontId="4" fillId="0" borderId="38" xfId="0" applyNumberFormat="1" applyFont="1" applyBorder="1"/>
    <xf numFmtId="0" fontId="25" fillId="0" borderId="18" xfId="0" applyFont="1" applyBorder="1"/>
    <xf numFmtId="0" fontId="25" fillId="0" borderId="0" xfId="0" applyFont="1"/>
    <xf numFmtId="0" fontId="25" fillId="0" borderId="36" xfId="0" applyFont="1" applyBorder="1"/>
    <xf numFmtId="0" fontId="25" fillId="0" borderId="24" xfId="0" applyFont="1" applyBorder="1"/>
    <xf numFmtId="0" fontId="26" fillId="0" borderId="37" xfId="0" applyFont="1" applyBorder="1"/>
    <xf numFmtId="0" fontId="26" fillId="0" borderId="38" xfId="0" applyFont="1" applyBorder="1"/>
    <xf numFmtId="4" fontId="0" fillId="0" borderId="1" xfId="0" applyNumberFormat="1" applyBorder="1" applyAlignment="1">
      <alignment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0" fontId="4" fillId="2" borderId="29" xfId="0" applyFont="1" applyFill="1" applyBorder="1"/>
    <xf numFmtId="0" fontId="14" fillId="0" borderId="29" xfId="0" applyFont="1" applyBorder="1"/>
    <xf numFmtId="165" fontId="0" fillId="0" borderId="1" xfId="0" applyNumberFormat="1" applyBorder="1"/>
    <xf numFmtId="0" fontId="4" fillId="0" borderId="29" xfId="0" applyFont="1" applyBorder="1"/>
    <xf numFmtId="0" fontId="4" fillId="0" borderId="1" xfId="0" applyFont="1" applyBorder="1"/>
    <xf numFmtId="3" fontId="0" fillId="0" borderId="1" xfId="0" applyNumberFormat="1" applyBorder="1"/>
    <xf numFmtId="4" fontId="0" fillId="6" borderId="1" xfId="0" applyNumberFormat="1" applyFill="1" applyBorder="1"/>
    <xf numFmtId="39" fontId="0" fillId="6" borderId="1" xfId="0" applyNumberFormat="1" applyFill="1" applyBorder="1"/>
    <xf numFmtId="0" fontId="4" fillId="0" borderId="23" xfId="0" applyFont="1" applyBorder="1" applyAlignment="1">
      <alignment horizontal="center"/>
    </xf>
    <xf numFmtId="4" fontId="4" fillId="0" borderId="7" xfId="0" applyNumberFormat="1" applyFont="1" applyBorder="1" applyAlignment="1">
      <alignment horizontal="right"/>
    </xf>
    <xf numFmtId="167" fontId="10" fillId="0" borderId="8" xfId="1" applyNumberFormat="1" applyFont="1" applyBorder="1"/>
    <xf numFmtId="0" fontId="4" fillId="5" borderId="42" xfId="0" applyFont="1" applyFill="1" applyBorder="1" applyAlignment="1">
      <alignment horizontal="center"/>
    </xf>
    <xf numFmtId="4" fontId="4" fillId="0" borderId="43" xfId="0" applyNumberFormat="1" applyFont="1" applyBorder="1" applyAlignment="1">
      <alignment horizontal="right"/>
    </xf>
    <xf numFmtId="167" fontId="10" fillId="0" borderId="42" xfId="1" applyNumberFormat="1" applyFont="1" applyBorder="1"/>
    <xf numFmtId="4" fontId="4" fillId="0" borderId="44" xfId="0" applyNumberFormat="1" applyFont="1" applyBorder="1"/>
    <xf numFmtId="167" fontId="10" fillId="0" borderId="37" xfId="1" applyNumberFormat="1" applyFont="1" applyBorder="1"/>
    <xf numFmtId="0" fontId="27" fillId="0" borderId="37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right"/>
    </xf>
    <xf numFmtId="167" fontId="10" fillId="0" borderId="45" xfId="1" applyNumberFormat="1" applyFont="1" applyBorder="1"/>
    <xf numFmtId="4" fontId="28" fillId="6" borderId="1" xfId="0" applyNumberFormat="1" applyFont="1" applyFill="1" applyBorder="1"/>
    <xf numFmtId="4" fontId="0" fillId="8" borderId="1" xfId="0" applyNumberFormat="1" applyFill="1" applyBorder="1"/>
    <xf numFmtId="14" fontId="0" fillId="7" borderId="1" xfId="0" applyNumberFormat="1" applyFill="1" applyBorder="1" applyAlignment="1">
      <alignment horizontal="center" vertical="center"/>
    </xf>
    <xf numFmtId="166" fontId="29" fillId="9" borderId="1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right" vertical="center" wrapText="1"/>
    </xf>
    <xf numFmtId="0" fontId="21" fillId="0" borderId="26" xfId="0" applyFont="1" applyBorder="1" applyAlignment="1">
      <alignment vertical="center" wrapText="1"/>
    </xf>
    <xf numFmtId="0" fontId="22" fillId="0" borderId="0" xfId="0" applyFont="1"/>
    <xf numFmtId="164" fontId="22" fillId="0" borderId="0" xfId="1" applyFont="1" applyFill="1"/>
    <xf numFmtId="0" fontId="11" fillId="0" borderId="0" xfId="0" applyFont="1"/>
    <xf numFmtId="0" fontId="14" fillId="0" borderId="18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9" fillId="0" borderId="0" xfId="0" applyFont="1"/>
    <xf numFmtId="0" fontId="4" fillId="10" borderId="1" xfId="0" applyFont="1" applyFill="1" applyBorder="1"/>
    <xf numFmtId="0" fontId="30" fillId="2" borderId="29" xfId="0" applyFont="1" applyFill="1" applyBorder="1"/>
    <xf numFmtId="4" fontId="30" fillId="0" borderId="1" xfId="0" applyNumberFormat="1" applyFont="1" applyBorder="1"/>
    <xf numFmtId="168" fontId="0" fillId="0" borderId="3" xfId="0" applyNumberFormat="1" applyBorder="1"/>
    <xf numFmtId="4" fontId="0" fillId="11" borderId="1" xfId="0" applyNumberFormat="1" applyFill="1" applyBorder="1" applyAlignment="1">
      <alignment vertical="center"/>
    </xf>
    <xf numFmtId="4" fontId="0" fillId="11" borderId="1" xfId="0" applyNumberFormat="1" applyFill="1" applyBorder="1"/>
    <xf numFmtId="39" fontId="20" fillId="0" borderId="46" xfId="0" applyNumberFormat="1" applyFont="1" applyBorder="1"/>
    <xf numFmtId="0" fontId="0" fillId="0" borderId="1" xfId="0" applyBorder="1"/>
    <xf numFmtId="39" fontId="0" fillId="8" borderId="1" xfId="0" applyNumberFormat="1" applyFill="1" applyBorder="1"/>
    <xf numFmtId="168" fontId="0" fillId="8" borderId="1" xfId="0" applyNumberFormat="1" applyFill="1" applyBorder="1"/>
    <xf numFmtId="168" fontId="0" fillId="0" borderId="0" xfId="0" applyNumberFormat="1"/>
    <xf numFmtId="39" fontId="23" fillId="0" borderId="0" xfId="0" applyNumberFormat="1" applyFont="1"/>
    <xf numFmtId="39" fontId="23" fillId="0" borderId="5" xfId="0" applyNumberFormat="1" applyFont="1" applyBorder="1"/>
    <xf numFmtId="14" fontId="1" fillId="9" borderId="1" xfId="0" applyNumberFormat="1" applyFont="1" applyFill="1" applyBorder="1" applyAlignment="1">
      <alignment horizontal="center" vertical="center"/>
    </xf>
    <xf numFmtId="0" fontId="4" fillId="0" borderId="37" xfId="0" applyFont="1" applyBorder="1"/>
    <xf numFmtId="0" fontId="4" fillId="0" borderId="4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2" fillId="0" borderId="32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27" fillId="3" borderId="32" xfId="0" applyFont="1" applyFill="1" applyBorder="1"/>
    <xf numFmtId="0" fontId="27" fillId="3" borderId="33" xfId="0" applyFont="1" applyFill="1" applyBorder="1"/>
    <xf numFmtId="0" fontId="8" fillId="12" borderId="47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2" fillId="0" borderId="48" xfId="0" applyFont="1" applyBorder="1"/>
    <xf numFmtId="0" fontId="31" fillId="0" borderId="49" xfId="0" applyFont="1" applyBorder="1"/>
    <xf numFmtId="0" fontId="31" fillId="0" borderId="50" xfId="0" applyFont="1" applyBorder="1"/>
    <xf numFmtId="0" fontId="31" fillId="0" borderId="51" xfId="0" applyFont="1" applyBorder="1"/>
    <xf numFmtId="0" fontId="21" fillId="0" borderId="47" xfId="0" applyFont="1" applyBorder="1" applyAlignment="1">
      <alignment horizontal="right" vertical="center" wrapText="1"/>
    </xf>
    <xf numFmtId="0" fontId="21" fillId="0" borderId="26" xfId="0" applyFont="1" applyBorder="1" applyAlignment="1">
      <alignment horizontal="righ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/>
    </xf>
    <xf numFmtId="0" fontId="9" fillId="9" borderId="47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4" fillId="0" borderId="47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K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5" name="Picture 1" descr="space">
          <a:extLst>
            <a:ext uri="{FF2B5EF4-FFF2-40B4-BE49-F238E27FC236}">
              <a16:creationId xmlns:a16="http://schemas.microsoft.com/office/drawing/2014/main" id="{9EB829D8-C88D-493E-89C7-B067B1CE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6" name="Picture 2" descr="space">
          <a:extLst>
            <a:ext uri="{FF2B5EF4-FFF2-40B4-BE49-F238E27FC236}">
              <a16:creationId xmlns:a16="http://schemas.microsoft.com/office/drawing/2014/main" id="{8AEE4A61-4AB4-4E7C-80F8-1C947F1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27" name="Picture 3" descr="space">
          <a:extLst>
            <a:ext uri="{FF2B5EF4-FFF2-40B4-BE49-F238E27FC236}">
              <a16:creationId xmlns:a16="http://schemas.microsoft.com/office/drawing/2014/main" id="{CD45EF4A-6F57-4742-923D-2EE02393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28" name="Picture 4" descr="space">
          <a:extLst>
            <a:ext uri="{FF2B5EF4-FFF2-40B4-BE49-F238E27FC236}">
              <a16:creationId xmlns:a16="http://schemas.microsoft.com/office/drawing/2014/main" id="{B7EE22C4-FD65-4AE9-ADF0-6536491C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29" name="Picture 5" descr="space">
          <a:extLst>
            <a:ext uri="{FF2B5EF4-FFF2-40B4-BE49-F238E27FC236}">
              <a16:creationId xmlns:a16="http://schemas.microsoft.com/office/drawing/2014/main" id="{7BDE7F2D-0C50-47B4-82B4-400D26C1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0" name="Picture 6" descr="space">
          <a:extLst>
            <a:ext uri="{FF2B5EF4-FFF2-40B4-BE49-F238E27FC236}">
              <a16:creationId xmlns:a16="http://schemas.microsoft.com/office/drawing/2014/main" id="{343A3FEA-7C27-4D5C-9F67-651157DCA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1" name="Picture 7" descr="space">
          <a:extLst>
            <a:ext uri="{FF2B5EF4-FFF2-40B4-BE49-F238E27FC236}">
              <a16:creationId xmlns:a16="http://schemas.microsoft.com/office/drawing/2014/main" id="{3E6E6976-D6C6-463F-9B98-7A00EBA8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2" name="Picture 8" descr="space">
          <a:extLst>
            <a:ext uri="{FF2B5EF4-FFF2-40B4-BE49-F238E27FC236}">
              <a16:creationId xmlns:a16="http://schemas.microsoft.com/office/drawing/2014/main" id="{B029ECD2-276F-4DF8-91A9-AD43ADAE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3" name="Picture 9" descr="space">
          <a:extLst>
            <a:ext uri="{FF2B5EF4-FFF2-40B4-BE49-F238E27FC236}">
              <a16:creationId xmlns:a16="http://schemas.microsoft.com/office/drawing/2014/main" id="{63B36A83-1EE9-4F26-94F6-B94CF2A3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34" name="Picture 10" descr="space">
          <a:extLst>
            <a:ext uri="{FF2B5EF4-FFF2-40B4-BE49-F238E27FC236}">
              <a16:creationId xmlns:a16="http://schemas.microsoft.com/office/drawing/2014/main" id="{87D322CC-D768-4EB6-B0A1-7D620AB4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3</xdr:row>
      <xdr:rowOff>177800</xdr:rowOff>
    </xdr:from>
    <xdr:to>
      <xdr:col>1</xdr:col>
      <xdr:colOff>419100</xdr:colOff>
      <xdr:row>5</xdr:row>
      <xdr:rowOff>76200</xdr:rowOff>
    </xdr:to>
    <xdr:pic>
      <xdr:nvPicPr>
        <xdr:cNvPr id="11235" name="Picture 11" descr="space">
          <a:extLst>
            <a:ext uri="{FF2B5EF4-FFF2-40B4-BE49-F238E27FC236}">
              <a16:creationId xmlns:a16="http://schemas.microsoft.com/office/drawing/2014/main" id="{BC04E8BF-1001-4C76-A482-33449FD14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82700"/>
          <a:ext cx="2794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101600</xdr:colOff>
      <xdr:row>3</xdr:row>
      <xdr:rowOff>95250</xdr:rowOff>
    </xdr:to>
    <xdr:pic>
      <xdr:nvPicPr>
        <xdr:cNvPr id="11236" name="Picture 12" descr="space">
          <a:extLst>
            <a:ext uri="{FF2B5EF4-FFF2-40B4-BE49-F238E27FC236}">
              <a16:creationId xmlns:a16="http://schemas.microsoft.com/office/drawing/2014/main" id="{85FD918F-03C1-4BED-A400-40A64CC2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7" name="Picture 13" descr="space">
          <a:extLst>
            <a:ext uri="{FF2B5EF4-FFF2-40B4-BE49-F238E27FC236}">
              <a16:creationId xmlns:a16="http://schemas.microsoft.com/office/drawing/2014/main" id="{51522273-E587-4330-96B2-A4E120C4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8" name="Picture 14" descr="space">
          <a:extLst>
            <a:ext uri="{FF2B5EF4-FFF2-40B4-BE49-F238E27FC236}">
              <a16:creationId xmlns:a16="http://schemas.microsoft.com/office/drawing/2014/main" id="{B340E5C4-2D7A-408A-ADDB-D0D29056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177800</xdr:rowOff>
    </xdr:to>
    <xdr:pic>
      <xdr:nvPicPr>
        <xdr:cNvPr id="11239" name="Picture 15" descr="space">
          <a:extLst>
            <a:ext uri="{FF2B5EF4-FFF2-40B4-BE49-F238E27FC236}">
              <a16:creationId xmlns:a16="http://schemas.microsoft.com/office/drawing/2014/main" id="{35072098-E27F-481C-A488-CDAD6364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381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0" name="Picture 16" descr="space">
          <a:extLst>
            <a:ext uri="{FF2B5EF4-FFF2-40B4-BE49-F238E27FC236}">
              <a16:creationId xmlns:a16="http://schemas.microsoft.com/office/drawing/2014/main" id="{75A24DE1-45FA-4EB7-9C44-56F9A9C34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1" name="Picture 17" descr="space">
          <a:extLst>
            <a:ext uri="{FF2B5EF4-FFF2-40B4-BE49-F238E27FC236}">
              <a16:creationId xmlns:a16="http://schemas.microsoft.com/office/drawing/2014/main" id="{C25B3E7F-B272-4053-8063-0509AEE01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2" name="Picture 18" descr="space">
          <a:extLst>
            <a:ext uri="{FF2B5EF4-FFF2-40B4-BE49-F238E27FC236}">
              <a16:creationId xmlns:a16="http://schemas.microsoft.com/office/drawing/2014/main" id="{035B0481-E473-415B-BD41-78367A49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3" name="Picture 19" descr="space">
          <a:extLst>
            <a:ext uri="{FF2B5EF4-FFF2-40B4-BE49-F238E27FC236}">
              <a16:creationId xmlns:a16="http://schemas.microsoft.com/office/drawing/2014/main" id="{EBAFFB03-237F-4261-A7D1-00ECB6A9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4" name="Picture 20" descr="space">
          <a:extLst>
            <a:ext uri="{FF2B5EF4-FFF2-40B4-BE49-F238E27FC236}">
              <a16:creationId xmlns:a16="http://schemas.microsoft.com/office/drawing/2014/main" id="{BE2A618C-F19F-4931-8C3A-BA7F0174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5" name="Picture 21" descr="space">
          <a:extLst>
            <a:ext uri="{FF2B5EF4-FFF2-40B4-BE49-F238E27FC236}">
              <a16:creationId xmlns:a16="http://schemas.microsoft.com/office/drawing/2014/main" id="{E7D323BE-3A95-4A99-B42F-13ED7B5E6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57150</xdr:colOff>
      <xdr:row>1</xdr:row>
      <xdr:rowOff>177800</xdr:rowOff>
    </xdr:to>
    <xdr:pic>
      <xdr:nvPicPr>
        <xdr:cNvPr id="11246" name="Picture 22" descr="space">
          <a:extLst>
            <a:ext uri="{FF2B5EF4-FFF2-40B4-BE49-F238E27FC236}">
              <a16:creationId xmlns:a16="http://schemas.microsoft.com/office/drawing/2014/main" id="{1DA1737F-D2F4-4223-B06B-2E5ABC5D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571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292100</xdr:colOff>
      <xdr:row>2</xdr:row>
      <xdr:rowOff>82550</xdr:rowOff>
    </xdr:to>
    <xdr:pic>
      <xdr:nvPicPr>
        <xdr:cNvPr id="11247" name="Picture 23" descr="space">
          <a:extLst>
            <a:ext uri="{FF2B5EF4-FFF2-40B4-BE49-F238E27FC236}">
              <a16:creationId xmlns:a16="http://schemas.microsoft.com/office/drawing/2014/main" id="{785C7E59-EC56-412C-ACA8-0BA2170D3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2921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101600</xdr:colOff>
      <xdr:row>3</xdr:row>
      <xdr:rowOff>95250</xdr:rowOff>
    </xdr:to>
    <xdr:pic>
      <xdr:nvPicPr>
        <xdr:cNvPr id="11248" name="Picture 24" descr="space">
          <a:extLst>
            <a:ext uri="{FF2B5EF4-FFF2-40B4-BE49-F238E27FC236}">
              <a16:creationId xmlns:a16="http://schemas.microsoft.com/office/drawing/2014/main" id="{22148B27-BADA-4AF1-AF86-0DA34566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0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pageSetUpPr fitToPage="1"/>
  </sheetPr>
  <dimension ref="A1:N55"/>
  <sheetViews>
    <sheetView showZeros="0" tabSelected="1" showOutlineSymbols="0" zoomScaleNormal="100" workbookViewId="0">
      <selection activeCell="L1" sqref="L1"/>
    </sheetView>
  </sheetViews>
  <sheetFormatPr defaultColWidth="9.140625" defaultRowHeight="15"/>
  <cols>
    <col min="1" max="1" width="2.5703125" style="3" customWidth="1"/>
    <col min="2" max="2" width="12" style="2" customWidth="1"/>
    <col min="3" max="3" width="5.5703125" style="2" customWidth="1"/>
    <col min="4" max="4" width="14.7109375" style="2" customWidth="1"/>
    <col min="5" max="6" width="8.140625" style="2" customWidth="1"/>
    <col min="7" max="7" width="4" style="2" customWidth="1"/>
    <col min="8" max="8" width="12.28515625" style="2" customWidth="1"/>
    <col min="9" max="9" width="9.42578125" style="2" customWidth="1"/>
    <col min="10" max="10" width="8.85546875" style="4" customWidth="1"/>
    <col min="11" max="11" width="11.140625" style="4" customWidth="1"/>
    <col min="12" max="13" width="9.140625" style="2"/>
    <col min="14" max="14" width="12.85546875" style="33" bestFit="1" customWidth="1"/>
    <col min="15" max="16384" width="9.140625" style="2"/>
  </cols>
  <sheetData>
    <row r="1" spans="1:14" s="1" customFormat="1" ht="45.75" customHeight="1">
      <c r="A1" s="200" t="s">
        <v>96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N1" s="32"/>
    </row>
    <row r="2" spans="1:14" s="169" customFormat="1" ht="23.25" customHeight="1">
      <c r="A2" s="209" t="s">
        <v>11</v>
      </c>
      <c r="B2" s="210"/>
      <c r="C2" s="211"/>
      <c r="D2" s="211"/>
      <c r="E2" s="211"/>
      <c r="F2" s="211"/>
      <c r="G2" s="211"/>
      <c r="H2" s="168"/>
      <c r="I2" s="167" t="s">
        <v>2</v>
      </c>
      <c r="J2" s="212"/>
      <c r="K2" s="212"/>
      <c r="N2" s="170"/>
    </row>
    <row r="3" spans="1:14" s="1" customFormat="1" ht="9" customHeight="1" thickBo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5"/>
      <c r="N3" s="32"/>
    </row>
    <row r="4" spans="1:14" s="12" customFormat="1" ht="12.75">
      <c r="A4" s="206" t="s">
        <v>48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  <c r="N4" s="114"/>
    </row>
    <row r="5" spans="1:14" s="12" customFormat="1" ht="12.75">
      <c r="A5" s="134" t="s">
        <v>57</v>
      </c>
      <c r="B5" s="135"/>
      <c r="C5" s="135"/>
      <c r="D5" s="135"/>
      <c r="E5" s="135"/>
      <c r="F5" s="135"/>
      <c r="G5" s="135"/>
      <c r="H5" s="135"/>
      <c r="I5" s="135"/>
      <c r="J5" s="135"/>
      <c r="K5" s="136"/>
      <c r="N5" s="114"/>
    </row>
    <row r="6" spans="1:14" s="75" customFormat="1" ht="15" customHeight="1" thickBot="1">
      <c r="A6" s="137" t="s">
        <v>49</v>
      </c>
      <c r="B6" s="138"/>
      <c r="C6" s="138"/>
      <c r="D6" s="138"/>
      <c r="E6" s="138"/>
      <c r="F6" s="138"/>
      <c r="G6" s="138"/>
      <c r="H6" s="138"/>
      <c r="I6" s="138"/>
      <c r="J6" s="138"/>
      <c r="K6" s="139"/>
      <c r="N6" s="115"/>
    </row>
    <row r="7" spans="1:14" ht="9" customHeight="1" thickBot="1">
      <c r="A7" s="2"/>
      <c r="G7" s="15"/>
      <c r="H7" s="15"/>
      <c r="I7" s="15"/>
      <c r="J7" s="3"/>
      <c r="K7" s="16"/>
      <c r="N7" s="34"/>
    </row>
    <row r="8" spans="1:14" ht="15.75" thickBot="1">
      <c r="A8" s="76" t="s">
        <v>39</v>
      </c>
      <c r="B8" s="77"/>
      <c r="C8" s="77"/>
      <c r="D8" s="77"/>
      <c r="E8" s="77"/>
      <c r="F8" s="77"/>
      <c r="G8" s="78"/>
      <c r="H8" s="79"/>
      <c r="I8" s="79"/>
      <c r="J8" s="80">
        <v>100</v>
      </c>
      <c r="K8" s="81"/>
    </row>
    <row r="9" spans="1:14" ht="9" customHeight="1" thickBot="1">
      <c r="A9" s="75"/>
      <c r="B9" s="75"/>
      <c r="C9" s="75"/>
      <c r="D9" s="75"/>
      <c r="E9" s="75"/>
      <c r="F9" s="75"/>
      <c r="H9" s="10"/>
      <c r="I9" s="10"/>
      <c r="J9" s="10"/>
      <c r="K9" s="68"/>
    </row>
    <row r="10" spans="1:14" ht="15.75" thickBot="1">
      <c r="A10" s="110" t="s">
        <v>25</v>
      </c>
      <c r="B10" s="111"/>
      <c r="C10" s="111"/>
      <c r="D10" s="111"/>
      <c r="E10" s="111"/>
      <c r="F10" s="111"/>
      <c r="G10" s="112"/>
      <c r="H10" s="112"/>
      <c r="I10" s="112"/>
      <c r="J10" s="112"/>
      <c r="K10" s="113"/>
    </row>
    <row r="11" spans="1:14" ht="15.75" thickTop="1">
      <c r="A11" s="82" t="s">
        <v>26</v>
      </c>
      <c r="B11" s="53"/>
      <c r="C11" s="53"/>
      <c r="D11" s="53"/>
      <c r="E11" s="53"/>
      <c r="F11" s="53"/>
      <c r="G11" s="10"/>
      <c r="H11" s="10"/>
      <c r="I11" s="10"/>
      <c r="J11" s="10"/>
      <c r="K11" s="83"/>
    </row>
    <row r="12" spans="1:14">
      <c r="A12" s="82" t="s">
        <v>27</v>
      </c>
      <c r="B12" s="53"/>
      <c r="C12" s="53"/>
      <c r="D12" s="53"/>
      <c r="E12" s="53"/>
      <c r="F12" s="53"/>
      <c r="G12" s="10"/>
      <c r="H12" s="10"/>
      <c r="I12" s="10"/>
      <c r="J12" s="10"/>
      <c r="K12" s="83"/>
      <c r="N12" s="106"/>
    </row>
    <row r="13" spans="1:14">
      <c r="A13" s="82" t="s">
        <v>28</v>
      </c>
      <c r="B13" s="53"/>
      <c r="C13" s="53"/>
      <c r="D13" s="53"/>
      <c r="E13" s="53"/>
      <c r="F13" s="53"/>
      <c r="G13" s="10"/>
      <c r="H13" s="10"/>
      <c r="I13" s="10"/>
      <c r="J13" s="10"/>
      <c r="K13" s="83"/>
    </row>
    <row r="14" spans="1:14" ht="15.75" thickBot="1">
      <c r="A14" s="84" t="s">
        <v>29</v>
      </c>
      <c r="B14" s="85"/>
      <c r="C14" s="85"/>
      <c r="D14" s="85"/>
      <c r="E14" s="85"/>
      <c r="F14" s="85"/>
      <c r="G14" s="86"/>
      <c r="H14" s="86"/>
      <c r="I14" s="86"/>
      <c r="J14" s="86"/>
      <c r="K14" s="87"/>
    </row>
    <row r="15" spans="1:14" ht="9" customHeight="1" thickBot="1">
      <c r="A15" s="69"/>
      <c r="B15" s="53"/>
      <c r="C15" s="53"/>
      <c r="D15" s="53"/>
      <c r="E15" s="53"/>
      <c r="F15" s="53"/>
      <c r="G15" s="10"/>
      <c r="H15" s="10"/>
      <c r="I15" s="10"/>
      <c r="J15" s="10"/>
      <c r="K15" s="68"/>
    </row>
    <row r="16" spans="1:14" ht="15.75" thickBot="1">
      <c r="A16" s="35" t="s">
        <v>34</v>
      </c>
      <c r="B16" s="36"/>
      <c r="C16" s="36"/>
      <c r="D16" s="36"/>
      <c r="E16" s="37"/>
      <c r="F16" s="36"/>
      <c r="G16" s="38"/>
      <c r="H16" s="39"/>
      <c r="I16" s="73"/>
      <c r="J16" s="40" t="s">
        <v>0</v>
      </c>
      <c r="K16" s="41" t="s">
        <v>1</v>
      </c>
    </row>
    <row r="17" spans="1:14" ht="15.75" thickTop="1">
      <c r="A17" s="102" t="s">
        <v>30</v>
      </c>
      <c r="B17" s="193" t="s">
        <v>36</v>
      </c>
      <c r="C17" s="193"/>
      <c r="D17" s="193"/>
      <c r="E17" s="193"/>
      <c r="F17" s="70"/>
      <c r="G17" s="70"/>
      <c r="H17" s="71" t="s">
        <v>35</v>
      </c>
      <c r="I17" s="67"/>
      <c r="J17" s="60">
        <f>+K17*12</f>
        <v>0</v>
      </c>
      <c r="K17" s="42">
        <f>(IF(I17=1,'Ark3'!H8,IF(I17=2,'Ark3'!H12,IF(I17=3,'Ark3'!H16,IF(I17=4,'Ark3'!H17,)))))*J8/100</f>
        <v>0</v>
      </c>
    </row>
    <row r="18" spans="1:14">
      <c r="A18" s="102" t="s">
        <v>31</v>
      </c>
      <c r="B18" s="69" t="s">
        <v>37</v>
      </c>
      <c r="C18" s="69"/>
      <c r="D18" s="69"/>
      <c r="E18" s="69"/>
      <c r="F18" s="74"/>
      <c r="G18" s="72"/>
      <c r="H18" s="71" t="s">
        <v>56</v>
      </c>
      <c r="I18" s="98"/>
      <c r="J18" s="62">
        <f>+K18*12</f>
        <v>0</v>
      </c>
      <c r="K18" s="44">
        <f>(IF(I18=4,'Ark3'!H20))*J8/100</f>
        <v>0</v>
      </c>
    </row>
    <row r="19" spans="1:14">
      <c r="A19" s="102" t="s">
        <v>32</v>
      </c>
      <c r="B19" s="193" t="s">
        <v>38</v>
      </c>
      <c r="C19" s="193"/>
      <c r="D19" s="193"/>
      <c r="E19" s="193"/>
      <c r="F19" s="12"/>
      <c r="G19" s="12"/>
      <c r="H19" s="71" t="s">
        <v>35</v>
      </c>
      <c r="I19" s="98"/>
      <c r="J19" s="62">
        <f>+K19*12</f>
        <v>0</v>
      </c>
      <c r="K19" s="44">
        <f>(IF(I19=1,'Ark3'!E5,IF(I19=2,'Ark3'!E8,IF(I19=3,'Ark3'!E10,IF(I19=4,'Ark3'!E14)))))*J8/100</f>
        <v>0</v>
      </c>
    </row>
    <row r="20" spans="1:14">
      <c r="A20" s="102" t="s">
        <v>33</v>
      </c>
      <c r="B20" s="194" t="s">
        <v>10</v>
      </c>
      <c r="C20" s="194"/>
      <c r="D20" s="194"/>
      <c r="E20" s="194"/>
      <c r="F20" s="19"/>
      <c r="G20" s="19"/>
      <c r="H20" s="71" t="s">
        <v>56</v>
      </c>
      <c r="I20" s="98"/>
      <c r="J20" s="62">
        <f>+K20*12</f>
        <v>0</v>
      </c>
      <c r="K20" s="44">
        <f>(IF(I20=4,'Ark3'!E15))*J8/100</f>
        <v>0</v>
      </c>
    </row>
    <row r="21" spans="1:14" ht="18.75" customHeight="1" thickBot="1">
      <c r="A21" s="56" t="s">
        <v>23</v>
      </c>
      <c r="B21" s="57"/>
      <c r="C21" s="58"/>
      <c r="D21" s="58"/>
      <c r="E21" s="58"/>
      <c r="F21" s="58"/>
      <c r="G21" s="58"/>
      <c r="H21" s="59" t="s">
        <v>19</v>
      </c>
      <c r="I21" s="14" t="s">
        <v>16</v>
      </c>
      <c r="J21" s="61" t="s">
        <v>0</v>
      </c>
      <c r="K21" s="46" t="s">
        <v>1</v>
      </c>
    </row>
    <row r="22" spans="1:14" ht="15.75" thickTop="1">
      <c r="A22" s="43"/>
      <c r="B22" s="171" t="s">
        <v>94</v>
      </c>
      <c r="C22" s="12"/>
      <c r="D22" s="12"/>
      <c r="E22" s="12"/>
      <c r="F22" s="12"/>
      <c r="G22" s="22"/>
      <c r="H22" s="55"/>
      <c r="I22" s="21">
        <f>+'Ark2'!C6</f>
        <v>148.80402000000001</v>
      </c>
      <c r="J22" s="60">
        <f t="shared" ref="J22:J27" si="0">+I22*H22</f>
        <v>0</v>
      </c>
      <c r="K22" s="42">
        <f t="shared" ref="K22:K27" si="1">+J22/12</f>
        <v>0</v>
      </c>
    </row>
    <row r="23" spans="1:14">
      <c r="A23" s="43"/>
      <c r="B23" s="12" t="s">
        <v>70</v>
      </c>
      <c r="C23" s="12"/>
      <c r="D23" s="12"/>
      <c r="E23" s="12"/>
      <c r="F23" s="12"/>
      <c r="G23" s="22"/>
      <c r="H23" s="55"/>
      <c r="I23" s="21">
        <f>+'Ark2'!C9</f>
        <v>53.619048540000001</v>
      </c>
      <c r="J23" s="60">
        <f t="shared" si="0"/>
        <v>0</v>
      </c>
      <c r="K23" s="42">
        <f t="shared" si="1"/>
        <v>0</v>
      </c>
    </row>
    <row r="24" spans="1:14">
      <c r="A24" s="43"/>
      <c r="B24" s="12" t="s">
        <v>20</v>
      </c>
      <c r="C24" s="12"/>
      <c r="D24" s="12"/>
      <c r="E24" s="12"/>
      <c r="F24" s="12"/>
      <c r="G24" s="22"/>
      <c r="H24" s="30"/>
      <c r="I24" s="21">
        <f>+'Ark2'!C10</f>
        <v>24.80067</v>
      </c>
      <c r="J24" s="60">
        <f t="shared" si="0"/>
        <v>0</v>
      </c>
      <c r="K24" s="42">
        <f t="shared" si="1"/>
        <v>0</v>
      </c>
    </row>
    <row r="25" spans="1:14">
      <c r="A25" s="43"/>
      <c r="B25" s="12" t="s">
        <v>14</v>
      </c>
      <c r="C25" s="12"/>
      <c r="D25" s="12"/>
      <c r="E25" s="12"/>
      <c r="F25" s="12"/>
      <c r="G25" s="22"/>
      <c r="H25" s="30"/>
      <c r="I25" s="21">
        <f>+'Ark2'!C8</f>
        <v>42.72328752</v>
      </c>
      <c r="J25" s="60">
        <f t="shared" si="0"/>
        <v>0</v>
      </c>
      <c r="K25" s="42">
        <f t="shared" si="1"/>
        <v>0</v>
      </c>
    </row>
    <row r="26" spans="1:14">
      <c r="A26" s="43"/>
      <c r="B26" s="12" t="s">
        <v>13</v>
      </c>
      <c r="C26" s="12"/>
      <c r="D26" s="12"/>
      <c r="E26" s="12"/>
      <c r="F26" s="12"/>
      <c r="G26" s="22"/>
      <c r="H26" s="29"/>
      <c r="I26" s="21">
        <f>+'Ark2'!C8</f>
        <v>42.72328752</v>
      </c>
      <c r="J26" s="60">
        <f t="shared" si="0"/>
        <v>0</v>
      </c>
      <c r="K26" s="42">
        <f t="shared" si="1"/>
        <v>0</v>
      </c>
    </row>
    <row r="27" spans="1:14">
      <c r="A27" s="172" t="s">
        <v>58</v>
      </c>
      <c r="C27" s="12"/>
      <c r="D27" s="12"/>
      <c r="E27" s="12"/>
      <c r="F27" s="12"/>
      <c r="G27" s="22"/>
      <c r="H27" s="26"/>
      <c r="I27" s="28">
        <f>+'Ark2'!C14</f>
        <v>31.281911760000003</v>
      </c>
      <c r="J27" s="63">
        <f t="shared" si="0"/>
        <v>0</v>
      </c>
      <c r="K27" s="45">
        <f t="shared" si="1"/>
        <v>0</v>
      </c>
    </row>
    <row r="28" spans="1:14" ht="12" customHeight="1">
      <c r="A28" s="43"/>
      <c r="B28" s="27"/>
      <c r="C28" s="12"/>
      <c r="D28" s="12"/>
      <c r="E28" s="12"/>
      <c r="F28" s="12"/>
      <c r="G28" s="22"/>
      <c r="H28" s="175" t="s">
        <v>43</v>
      </c>
      <c r="I28" s="173"/>
      <c r="J28" s="173"/>
      <c r="K28" s="174"/>
    </row>
    <row r="29" spans="1:14" ht="15.75" thickBot="1">
      <c r="A29" s="49"/>
      <c r="B29" s="191" t="s">
        <v>12</v>
      </c>
      <c r="C29" s="191"/>
      <c r="D29" s="191"/>
      <c r="E29" s="191"/>
      <c r="F29" s="191"/>
      <c r="G29" s="192"/>
      <c r="H29" s="104"/>
      <c r="I29" s="105">
        <f>+'Ark2'!C13</f>
        <v>25462.021199999999</v>
      </c>
      <c r="J29" s="65">
        <f>+H29*I29</f>
        <v>0</v>
      </c>
      <c r="K29" s="50">
        <f>+J29/12</f>
        <v>0</v>
      </c>
    </row>
    <row r="30" spans="1:14" ht="12" customHeight="1" thickBot="1">
      <c r="A30" s="10"/>
      <c r="B30" s="12"/>
      <c r="C30" s="12"/>
      <c r="D30" s="12"/>
      <c r="E30" s="12"/>
      <c r="F30" s="12"/>
      <c r="G30" s="12"/>
      <c r="H30" s="10"/>
      <c r="I30" s="11"/>
      <c r="J30" s="100"/>
      <c r="K30" s="13"/>
      <c r="N30" s="101"/>
    </row>
    <row r="31" spans="1:14" ht="15.75" thickBot="1">
      <c r="A31" s="116" t="s">
        <v>81</v>
      </c>
      <c r="B31" s="117"/>
      <c r="C31" s="118"/>
      <c r="D31" s="119"/>
      <c r="E31" s="119"/>
      <c r="F31" s="119"/>
      <c r="G31" s="119"/>
      <c r="H31" s="120"/>
      <c r="I31" s="121" t="s">
        <v>16</v>
      </c>
      <c r="J31" s="122" t="s">
        <v>0</v>
      </c>
      <c r="K31" s="41" t="s">
        <v>1</v>
      </c>
    </row>
    <row r="32" spans="1:14" ht="15.75" thickTop="1">
      <c r="A32" s="123" t="s">
        <v>30</v>
      </c>
      <c r="B32" s="54" t="s">
        <v>51</v>
      </c>
      <c r="C32" s="54"/>
      <c r="D32" s="54"/>
      <c r="E32" s="54"/>
      <c r="F32" s="54"/>
      <c r="G32" s="54"/>
      <c r="H32" s="23" t="s">
        <v>42</v>
      </c>
      <c r="I32" s="107"/>
      <c r="J32" s="109"/>
      <c r="K32" s="108"/>
    </row>
    <row r="33" spans="1:11">
      <c r="A33" s="48"/>
      <c r="B33" s="19" t="s">
        <v>89</v>
      </c>
      <c r="C33" s="19"/>
      <c r="D33" s="19"/>
      <c r="E33" s="19"/>
      <c r="F33" s="19"/>
      <c r="G33" s="19"/>
      <c r="H33" s="24"/>
      <c r="I33" s="25">
        <f>+'Ark2'!C11</f>
        <v>7440.201</v>
      </c>
      <c r="J33" s="63">
        <f>+H33*I33/100</f>
        <v>0</v>
      </c>
      <c r="K33" s="45">
        <f>+J33/12</f>
        <v>0</v>
      </c>
    </row>
    <row r="34" spans="1:11">
      <c r="A34" s="47" t="s">
        <v>31</v>
      </c>
      <c r="B34" s="51" t="s">
        <v>52</v>
      </c>
      <c r="C34" s="51"/>
      <c r="D34" s="51"/>
      <c r="E34" s="51"/>
      <c r="F34" s="51"/>
      <c r="G34" s="52"/>
      <c r="H34" s="23" t="str">
        <f>+H32</f>
        <v>Beskæft. grad</v>
      </c>
      <c r="I34" s="17"/>
      <c r="J34" s="64"/>
      <c r="K34" s="42"/>
    </row>
    <row r="35" spans="1:11">
      <c r="A35" s="151"/>
      <c r="B35" s="19" t="s">
        <v>90</v>
      </c>
      <c r="C35" s="19"/>
      <c r="D35" s="19"/>
      <c r="E35" s="19"/>
      <c r="F35" s="19"/>
      <c r="G35" s="19"/>
      <c r="H35" s="24"/>
      <c r="I35" s="152">
        <f>+'Ark2'!C12</f>
        <v>7440.201</v>
      </c>
      <c r="J35" s="153">
        <f>+I35*H35/100</f>
        <v>0</v>
      </c>
      <c r="K35" s="45">
        <f>+J35/12</f>
        <v>0</v>
      </c>
    </row>
    <row r="36" spans="1:11">
      <c r="A36" s="47" t="s">
        <v>32</v>
      </c>
      <c r="B36" s="51" t="s">
        <v>80</v>
      </c>
      <c r="C36" s="51"/>
      <c r="D36" s="51"/>
      <c r="E36" s="51"/>
      <c r="F36" s="51"/>
      <c r="G36" s="52"/>
      <c r="H36" s="23" t="str">
        <f>+H34</f>
        <v>Beskæft. grad</v>
      </c>
      <c r="I36" s="17"/>
      <c r="J36" s="64"/>
      <c r="K36" s="42"/>
    </row>
    <row r="37" spans="1:11">
      <c r="A37" s="151"/>
      <c r="B37" s="19" t="s">
        <v>92</v>
      </c>
      <c r="C37" s="19"/>
      <c r="D37" s="19"/>
      <c r="E37" s="19"/>
      <c r="F37" s="19"/>
      <c r="G37" s="19"/>
      <c r="H37" s="24"/>
      <c r="I37" s="152">
        <f>+'Ark2'!C31</f>
        <v>10250.943600000001</v>
      </c>
      <c r="J37" s="153">
        <f>+I37*H37/100</f>
        <v>0</v>
      </c>
      <c r="K37" s="45">
        <f>+J37/12</f>
        <v>0</v>
      </c>
    </row>
    <row r="38" spans="1:11">
      <c r="A38" s="47" t="s">
        <v>33</v>
      </c>
      <c r="B38" s="51" t="s">
        <v>82</v>
      </c>
      <c r="C38" s="51"/>
      <c r="D38" s="51"/>
      <c r="E38" s="51"/>
      <c r="F38" s="51"/>
      <c r="G38" s="52"/>
      <c r="H38" s="160" t="s">
        <v>43</v>
      </c>
      <c r="I38" s="161"/>
      <c r="J38" s="162"/>
      <c r="K38" s="44"/>
    </row>
    <row r="39" spans="1:11">
      <c r="A39" s="151"/>
      <c r="B39" s="19" t="s">
        <v>83</v>
      </c>
      <c r="C39" s="19"/>
      <c r="D39" s="19"/>
      <c r="E39" s="19"/>
      <c r="F39" s="19"/>
      <c r="G39" s="19"/>
      <c r="H39" s="24"/>
      <c r="I39" s="152">
        <f>+'Ark2'!C17</f>
        <v>6778.8498</v>
      </c>
      <c r="J39" s="153">
        <f>+I39*H39</f>
        <v>0</v>
      </c>
      <c r="K39" s="45">
        <f>+J39/12</f>
        <v>0</v>
      </c>
    </row>
    <row r="40" spans="1:11">
      <c r="A40" s="47" t="s">
        <v>64</v>
      </c>
      <c r="B40" s="51" t="s">
        <v>84</v>
      </c>
      <c r="C40" s="51"/>
      <c r="D40" s="51"/>
      <c r="E40" s="51"/>
      <c r="F40" s="51"/>
      <c r="G40" s="52"/>
      <c r="H40" s="160" t="s">
        <v>43</v>
      </c>
      <c r="I40" s="161"/>
      <c r="J40" s="162"/>
      <c r="K40" s="44"/>
    </row>
    <row r="41" spans="1:11">
      <c r="A41" s="151"/>
      <c r="B41" s="19" t="s">
        <v>83</v>
      </c>
      <c r="C41" s="19"/>
      <c r="D41" s="19"/>
      <c r="E41" s="19"/>
      <c r="F41" s="19"/>
      <c r="G41" s="19"/>
      <c r="H41" s="24"/>
      <c r="I41" s="152">
        <f>+'Ark2'!C18</f>
        <v>6778.8498</v>
      </c>
      <c r="J41" s="153">
        <f>+I41*H41</f>
        <v>0</v>
      </c>
      <c r="K41" s="45">
        <f>+J41/12</f>
        <v>0</v>
      </c>
    </row>
    <row r="42" spans="1:11">
      <c r="A42" s="47" t="s">
        <v>65</v>
      </c>
      <c r="B42" s="51" t="s">
        <v>85</v>
      </c>
      <c r="C42" s="51"/>
      <c r="D42" s="51"/>
      <c r="E42" s="51"/>
      <c r="F42" s="51"/>
      <c r="G42" s="52"/>
      <c r="H42" s="160" t="s">
        <v>43</v>
      </c>
      <c r="I42" s="161"/>
      <c r="J42" s="162"/>
      <c r="K42" s="44"/>
    </row>
    <row r="43" spans="1:11">
      <c r="A43" s="151"/>
      <c r="B43" s="19" t="s">
        <v>93</v>
      </c>
      <c r="C43" s="19"/>
      <c r="D43" s="19"/>
      <c r="E43" s="19"/>
      <c r="F43" s="19"/>
      <c r="G43" s="19"/>
      <c r="H43" s="24"/>
      <c r="I43" s="152">
        <f>+'Ark2'!C28</f>
        <v>13227.023999999999</v>
      </c>
      <c r="J43" s="153">
        <f>+I43*H43</f>
        <v>0</v>
      </c>
      <c r="K43" s="45">
        <f>+J43/12</f>
        <v>0</v>
      </c>
    </row>
    <row r="44" spans="1:11">
      <c r="A44" s="47" t="s">
        <v>86</v>
      </c>
      <c r="B44" s="51" t="s">
        <v>74</v>
      </c>
      <c r="C44" s="51"/>
      <c r="D44" s="51"/>
      <c r="E44" s="51"/>
      <c r="F44" s="51"/>
      <c r="G44" s="52"/>
      <c r="H44" s="160" t="s">
        <v>43</v>
      </c>
      <c r="I44" s="161"/>
      <c r="J44" s="162"/>
      <c r="K44" s="44"/>
    </row>
    <row r="45" spans="1:11">
      <c r="A45" s="151"/>
      <c r="B45" s="19" t="s">
        <v>66</v>
      </c>
      <c r="C45" s="19"/>
      <c r="D45" s="19"/>
      <c r="E45" s="19"/>
      <c r="F45" s="19"/>
      <c r="G45" s="19"/>
      <c r="H45" s="24"/>
      <c r="I45" s="152">
        <f>+'Ark2'!C30</f>
        <v>4960.134</v>
      </c>
      <c r="J45" s="153">
        <f>+I45*H45</f>
        <v>0</v>
      </c>
      <c r="K45" s="45">
        <f>+J45/12</f>
        <v>0</v>
      </c>
    </row>
    <row r="46" spans="1:11">
      <c r="A46" s="47" t="s">
        <v>87</v>
      </c>
      <c r="B46" s="51" t="s">
        <v>67</v>
      </c>
      <c r="C46" s="51"/>
      <c r="D46" s="51"/>
      <c r="E46" s="51"/>
      <c r="F46" s="51"/>
      <c r="G46" s="52"/>
      <c r="H46" s="160" t="s">
        <v>43</v>
      </c>
      <c r="I46" s="161"/>
      <c r="J46" s="162"/>
      <c r="K46" s="44"/>
    </row>
    <row r="47" spans="1:11">
      <c r="A47" s="151"/>
      <c r="B47" s="19" t="s">
        <v>68</v>
      </c>
      <c r="C47" s="19"/>
      <c r="D47" s="19"/>
      <c r="E47" s="19"/>
      <c r="F47" s="19"/>
      <c r="G47" s="19"/>
      <c r="H47" s="24"/>
      <c r="I47" s="152">
        <f>+'Ark2'!C19</f>
        <v>8266.89</v>
      </c>
      <c r="J47" s="153">
        <f>+I47*H47</f>
        <v>0</v>
      </c>
      <c r="K47" s="45">
        <f>+J47/12</f>
        <v>0</v>
      </c>
    </row>
    <row r="48" spans="1:11" ht="15.75" thickBot="1"/>
    <row r="49" spans="1:14" ht="15.75" thickBot="1">
      <c r="A49" s="124" t="s">
        <v>50</v>
      </c>
      <c r="B49" s="117"/>
      <c r="C49" s="125"/>
      <c r="D49" s="126"/>
      <c r="E49" s="126"/>
      <c r="F49" s="126"/>
      <c r="G49" s="126"/>
      <c r="H49" s="127" t="str">
        <f>+H32</f>
        <v>Beskæft. grad</v>
      </c>
      <c r="I49" s="129"/>
      <c r="J49" s="130"/>
      <c r="K49" s="131"/>
    </row>
    <row r="50" spans="1:14" ht="15.75" thickTop="1">
      <c r="A50" s="128"/>
      <c r="B50" s="12" t="s">
        <v>61</v>
      </c>
      <c r="C50" s="12"/>
      <c r="D50" s="12"/>
      <c r="E50" s="12"/>
      <c r="F50" s="12"/>
      <c r="G50" s="12"/>
      <c r="H50" s="154"/>
      <c r="I50" s="155">
        <f>+'Ark2'!C21</f>
        <v>9920.268</v>
      </c>
      <c r="J50" s="156">
        <f>+I50*H50/100</f>
        <v>0</v>
      </c>
      <c r="K50" s="157">
        <f>+J50/12</f>
        <v>0</v>
      </c>
    </row>
    <row r="51" spans="1:14" ht="15.75" thickBot="1">
      <c r="A51" s="49"/>
      <c r="B51" s="103" t="s">
        <v>62</v>
      </c>
      <c r="C51" s="103"/>
      <c r="D51" s="103"/>
      <c r="E51" s="103"/>
      <c r="F51" s="103"/>
      <c r="G51" s="103"/>
      <c r="H51" s="159" t="s">
        <v>63</v>
      </c>
      <c r="I51" s="132"/>
      <c r="J51" s="158"/>
      <c r="K51" s="133">
        <f>+J51/12</f>
        <v>0</v>
      </c>
    </row>
    <row r="52" spans="1:14" ht="12" customHeight="1" thickBot="1">
      <c r="A52" s="10"/>
      <c r="B52" s="12"/>
      <c r="C52" s="12"/>
      <c r="D52" s="12"/>
      <c r="E52" s="12"/>
      <c r="F52" s="12"/>
      <c r="G52" s="12"/>
      <c r="H52" s="10"/>
      <c r="I52" s="11"/>
      <c r="J52" s="100"/>
      <c r="K52" s="13"/>
      <c r="N52" s="101"/>
    </row>
    <row r="53" spans="1:14" ht="15.75" thickBot="1">
      <c r="A53" s="198" t="s">
        <v>88</v>
      </c>
      <c r="B53" s="199"/>
      <c r="C53" s="199"/>
      <c r="D53" s="199"/>
      <c r="E53" s="199"/>
      <c r="F53" s="199"/>
      <c r="G53" s="199"/>
      <c r="H53" s="199"/>
      <c r="I53" s="199"/>
      <c r="J53" s="66">
        <f>SUM(J17:J52)</f>
        <v>0</v>
      </c>
      <c r="K53" s="31">
        <f>SUM(K17:K52)</f>
        <v>0</v>
      </c>
    </row>
    <row r="54" spans="1:14" ht="15.75" thickBot="1">
      <c r="A54" s="12"/>
      <c r="B54" s="12"/>
      <c r="C54" s="12"/>
      <c r="D54" s="12"/>
      <c r="E54" s="12"/>
      <c r="F54" s="12"/>
      <c r="G54" s="12"/>
      <c r="H54" s="12"/>
      <c r="I54" s="12"/>
      <c r="J54" s="13"/>
      <c r="K54" s="13"/>
    </row>
    <row r="55" spans="1:14" ht="12.75" customHeight="1" thickBot="1">
      <c r="A55" s="195" t="s">
        <v>69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7"/>
    </row>
  </sheetData>
  <mergeCells count="12">
    <mergeCell ref="A1:K1"/>
    <mergeCell ref="A3:K3"/>
    <mergeCell ref="A4:K4"/>
    <mergeCell ref="A2:B2"/>
    <mergeCell ref="C2:G2"/>
    <mergeCell ref="J2:K2"/>
    <mergeCell ref="B29:G29"/>
    <mergeCell ref="B19:E19"/>
    <mergeCell ref="B20:E20"/>
    <mergeCell ref="B17:E17"/>
    <mergeCell ref="A55:K55"/>
    <mergeCell ref="A53:I53"/>
  </mergeCells>
  <phoneticPr fontId="17" type="noConversion"/>
  <pageMargins left="0.51" right="0.15625" top="0.39370078740157483" bottom="0.35433070866141736" header="0" footer="0"/>
  <pageSetup paperSize="9" scale="97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pageSetUpPr autoPageBreaks="0"/>
  </sheetPr>
  <dimension ref="A1:E60"/>
  <sheetViews>
    <sheetView showZeros="0" showOutlineSymbols="0" zoomScaleNormal="100" workbookViewId="0">
      <selection activeCell="F21" sqref="F21"/>
    </sheetView>
  </sheetViews>
  <sheetFormatPr defaultRowHeight="12.75"/>
  <cols>
    <col min="1" max="1" width="62.5703125" customWidth="1"/>
    <col min="2" max="2" width="10.140625" bestFit="1" customWidth="1"/>
    <col min="3" max="3" width="10.7109375" customWidth="1"/>
  </cols>
  <sheetData>
    <row r="1" spans="1:5">
      <c r="A1" s="5" t="s">
        <v>2</v>
      </c>
      <c r="B1" s="165">
        <v>36616</v>
      </c>
      <c r="C1" s="190" t="s">
        <v>97</v>
      </c>
    </row>
    <row r="2" spans="1:5">
      <c r="A2" s="5" t="s">
        <v>3</v>
      </c>
      <c r="B2" s="145">
        <v>1</v>
      </c>
      <c r="C2" s="166">
        <v>1.653378</v>
      </c>
    </row>
    <row r="3" spans="1:5">
      <c r="A3" s="5" t="s">
        <v>4</v>
      </c>
      <c r="B3" s="6"/>
      <c r="C3" s="6">
        <f>$B3*C2</f>
        <v>0</v>
      </c>
    </row>
    <row r="4" spans="1:5">
      <c r="A4" s="5" t="s">
        <v>5</v>
      </c>
      <c r="B4" s="7"/>
      <c r="C4" s="7">
        <f>$B4*C2</f>
        <v>0</v>
      </c>
    </row>
    <row r="5" spans="1:5">
      <c r="A5" s="8" t="s">
        <v>6</v>
      </c>
      <c r="B5" s="181"/>
      <c r="C5" s="181">
        <f>$B5*C2</f>
        <v>0</v>
      </c>
    </row>
    <row r="6" spans="1:5">
      <c r="A6" s="8" t="s">
        <v>7</v>
      </c>
      <c r="B6" s="140">
        <v>90</v>
      </c>
      <c r="C6" s="140">
        <f>$B6*C2</f>
        <v>148.80402000000001</v>
      </c>
    </row>
    <row r="7" spans="1:5">
      <c r="A7" s="5" t="s">
        <v>8</v>
      </c>
      <c r="B7" s="182"/>
      <c r="C7" s="181">
        <f>$B7*C2</f>
        <v>0</v>
      </c>
    </row>
    <row r="8" spans="1:5">
      <c r="A8" s="5" t="s">
        <v>22</v>
      </c>
      <c r="B8" s="97">
        <v>25.84</v>
      </c>
      <c r="C8" s="140">
        <f>$B8*C2</f>
        <v>42.72328752</v>
      </c>
    </row>
    <row r="9" spans="1:5">
      <c r="A9" s="9" t="s">
        <v>17</v>
      </c>
      <c r="B9" s="97">
        <v>32.43</v>
      </c>
      <c r="C9" s="140">
        <f>$B9*C2</f>
        <v>53.619048540000001</v>
      </c>
    </row>
    <row r="10" spans="1:5">
      <c r="A10" s="5" t="s">
        <v>21</v>
      </c>
      <c r="B10" s="97">
        <v>15</v>
      </c>
      <c r="C10" s="140">
        <f>+B10*C2</f>
        <v>24.80067</v>
      </c>
    </row>
    <row r="11" spans="1:5">
      <c r="A11" s="9" t="s">
        <v>53</v>
      </c>
      <c r="B11" s="141">
        <v>4500</v>
      </c>
      <c r="C11" s="142">
        <f>$B11*C2</f>
        <v>7440.201</v>
      </c>
    </row>
    <row r="12" spans="1:5">
      <c r="A12" s="9" t="s">
        <v>54</v>
      </c>
      <c r="B12" s="141">
        <v>4500</v>
      </c>
      <c r="C12" s="142">
        <f>$B12*C2</f>
        <v>7440.201</v>
      </c>
      <c r="E12" s="7"/>
    </row>
    <row r="13" spans="1:5">
      <c r="A13" s="9" t="s">
        <v>15</v>
      </c>
      <c r="B13" s="141">
        <v>15400</v>
      </c>
      <c r="C13" s="142">
        <f>B13*C2</f>
        <v>25462.021199999999</v>
      </c>
    </row>
    <row r="14" spans="1:5">
      <c r="A14" s="20" t="s">
        <v>18</v>
      </c>
      <c r="B14" s="97">
        <v>18.920000000000002</v>
      </c>
      <c r="C14" s="97">
        <f>+B14*C2</f>
        <v>31.281911760000003</v>
      </c>
    </row>
    <row r="15" spans="1:5">
      <c r="A15" s="144"/>
      <c r="B15" s="7"/>
      <c r="C15" s="7"/>
    </row>
    <row r="16" spans="1:5">
      <c r="A16" s="178" t="s">
        <v>59</v>
      </c>
      <c r="B16" s="179">
        <v>1000</v>
      </c>
      <c r="C16" s="179">
        <f>+B16*C2</f>
        <v>1653.3779999999999</v>
      </c>
    </row>
    <row r="17" spans="1:3">
      <c r="A17" s="143" t="s">
        <v>76</v>
      </c>
      <c r="B17" s="141">
        <v>4100</v>
      </c>
      <c r="C17" s="141">
        <f>+B17*C2</f>
        <v>6778.8498</v>
      </c>
    </row>
    <row r="18" spans="1:3">
      <c r="A18" s="143" t="s">
        <v>75</v>
      </c>
      <c r="B18" s="141">
        <v>4100</v>
      </c>
      <c r="C18" s="141">
        <f>+B18*C2</f>
        <v>6778.8498</v>
      </c>
    </row>
    <row r="19" spans="1:3">
      <c r="A19" s="143" t="s">
        <v>60</v>
      </c>
      <c r="B19" s="141">
        <v>5000</v>
      </c>
      <c r="C19" s="141">
        <f>+B19*C2</f>
        <v>8266.89</v>
      </c>
    </row>
    <row r="20" spans="1:3">
      <c r="A20" s="146"/>
      <c r="B20" s="7"/>
      <c r="C20" s="7"/>
    </row>
    <row r="21" spans="1:3">
      <c r="A21" s="9" t="s">
        <v>55</v>
      </c>
      <c r="B21" s="97">
        <v>6000</v>
      </c>
      <c r="C21" s="97">
        <f>+B21*C2</f>
        <v>9920.268</v>
      </c>
    </row>
    <row r="22" spans="1:3">
      <c r="B22" s="7"/>
      <c r="C22" s="7"/>
    </row>
    <row r="23" spans="1:3">
      <c r="A23" s="176" t="s">
        <v>95</v>
      </c>
      <c r="B23" s="18"/>
      <c r="C23" s="7"/>
    </row>
    <row r="24" spans="1:3">
      <c r="A24" s="177" t="s">
        <v>71</v>
      </c>
      <c r="B24" s="182"/>
      <c r="C24" s="182">
        <f>+B24*C2</f>
        <v>0</v>
      </c>
    </row>
    <row r="25" spans="1:3">
      <c r="A25" s="177" t="s">
        <v>72</v>
      </c>
      <c r="B25" s="182"/>
      <c r="C25" s="182">
        <f>+B25*C2</f>
        <v>0</v>
      </c>
    </row>
    <row r="26" spans="1:3">
      <c r="A26" s="12"/>
      <c r="B26" s="7"/>
      <c r="C26" s="7"/>
    </row>
    <row r="27" spans="1:3">
      <c r="A27" s="176" t="s">
        <v>73</v>
      </c>
      <c r="B27" s="7"/>
      <c r="C27" s="7"/>
    </row>
    <row r="28" spans="1:3">
      <c r="A28" s="177" t="s">
        <v>77</v>
      </c>
      <c r="B28" s="97">
        <v>8000</v>
      </c>
      <c r="C28" s="97">
        <f>+B28*C2</f>
        <v>13227.023999999999</v>
      </c>
    </row>
    <row r="29" spans="1:3">
      <c r="A29" s="177" t="s">
        <v>78</v>
      </c>
      <c r="B29" s="97">
        <v>4200</v>
      </c>
      <c r="C29" s="97">
        <f>+B29*C2</f>
        <v>6944.1876000000002</v>
      </c>
    </row>
    <row r="30" spans="1:3">
      <c r="A30" s="177" t="s">
        <v>79</v>
      </c>
      <c r="B30" s="97">
        <v>3000</v>
      </c>
      <c r="C30" s="97">
        <f>+B30*C2</f>
        <v>4960.134</v>
      </c>
    </row>
    <row r="31" spans="1:3">
      <c r="A31" s="177" t="s">
        <v>80</v>
      </c>
      <c r="B31" s="97">
        <v>6200</v>
      </c>
      <c r="C31" s="97">
        <f>+B31*C2</f>
        <v>10250.943600000001</v>
      </c>
    </row>
    <row r="32" spans="1:3">
      <c r="B32" s="7"/>
      <c r="C32" s="7"/>
    </row>
    <row r="33" spans="2:3">
      <c r="B33" s="7"/>
      <c r="C33" s="7"/>
    </row>
    <row r="34" spans="2:3">
      <c r="B34" s="7"/>
      <c r="C34" s="7"/>
    </row>
    <row r="35" spans="2:3">
      <c r="B35" s="7"/>
      <c r="C35" s="7"/>
    </row>
    <row r="36" spans="2:3">
      <c r="B36" s="7"/>
      <c r="C36" s="7"/>
    </row>
    <row r="37" spans="2:3">
      <c r="B37" s="7"/>
      <c r="C37" s="7"/>
    </row>
    <row r="38" spans="2:3">
      <c r="B38" s="7"/>
      <c r="C38" s="7"/>
    </row>
    <row r="39" spans="2:3">
      <c r="B39" s="7"/>
      <c r="C39" s="7"/>
    </row>
    <row r="40" spans="2:3">
      <c r="B40" s="7"/>
      <c r="C40" s="7"/>
    </row>
    <row r="41" spans="2:3">
      <c r="B41" s="7"/>
      <c r="C41" s="7"/>
    </row>
    <row r="42" spans="2:3">
      <c r="B42" s="7"/>
      <c r="C42" s="7"/>
    </row>
    <row r="43" spans="2:3">
      <c r="B43" s="7"/>
      <c r="C43" s="7"/>
    </row>
    <row r="44" spans="2:3">
      <c r="B44" s="7"/>
      <c r="C44" s="7"/>
    </row>
    <row r="45" spans="2:3">
      <c r="B45" s="7"/>
      <c r="C45" s="7"/>
    </row>
    <row r="46" spans="2:3">
      <c r="B46" s="7"/>
      <c r="C46" s="7"/>
    </row>
    <row r="47" spans="2:3">
      <c r="B47" s="7"/>
      <c r="C47" s="7"/>
    </row>
    <row r="48" spans="2:3">
      <c r="B48" s="7"/>
      <c r="C48" s="7"/>
    </row>
    <row r="49" spans="2:3">
      <c r="B49" s="7"/>
      <c r="C49" s="7"/>
    </row>
    <row r="50" spans="2:3">
      <c r="B50" s="7"/>
      <c r="C50" s="7"/>
    </row>
    <row r="51" spans="2:3">
      <c r="B51" s="7"/>
      <c r="C51" s="7"/>
    </row>
    <row r="52" spans="2:3">
      <c r="B52" s="7"/>
      <c r="C52" s="7"/>
    </row>
    <row r="53" spans="2:3">
      <c r="B53" s="7"/>
      <c r="C53" s="7"/>
    </row>
    <row r="54" spans="2:3">
      <c r="B54" s="7"/>
      <c r="C54" s="7"/>
    </row>
    <row r="55" spans="2:3">
      <c r="B55" s="7"/>
      <c r="C55" s="7"/>
    </row>
    <row r="56" spans="2:3">
      <c r="B56" s="7"/>
      <c r="C56" s="7"/>
    </row>
    <row r="57" spans="2:3">
      <c r="B57" s="7"/>
      <c r="C57" s="7"/>
    </row>
    <row r="58" spans="2:3">
      <c r="B58" s="7"/>
      <c r="C58" s="7"/>
    </row>
    <row r="59" spans="2:3">
      <c r="B59" s="7"/>
      <c r="C59" s="7"/>
    </row>
    <row r="60" spans="2:3">
      <c r="B60" s="7"/>
      <c r="C60" s="7"/>
    </row>
  </sheetData>
  <phoneticPr fontId="17" type="noConversion"/>
  <printOptions headings="1"/>
  <pageMargins left="0.54166666666666663" right="0.33333333333333331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/>
  <dimension ref="A1:H52"/>
  <sheetViews>
    <sheetView showZeros="0" showOutlineSymbols="0" view="pageLayout" zoomScale="90" zoomScaleNormal="80" zoomScalePageLayoutView="90" workbookViewId="0">
      <selection sqref="A1:B1"/>
    </sheetView>
  </sheetViews>
  <sheetFormatPr defaultRowHeight="12.75"/>
  <cols>
    <col min="1" max="1" width="9.140625" style="12" customWidth="1"/>
    <col min="2" max="2" width="11.140625" style="12" customWidth="1"/>
    <col min="4" max="4" width="12.28515625" style="7" customWidth="1"/>
    <col min="5" max="5" width="14.28515625" customWidth="1"/>
    <col min="6" max="6" width="9.85546875" customWidth="1"/>
    <col min="7" max="7" width="12" customWidth="1"/>
    <col min="8" max="8" width="14.28515625" customWidth="1"/>
  </cols>
  <sheetData>
    <row r="1" spans="1:8" ht="57" customHeight="1">
      <c r="A1" s="213" t="s">
        <v>98</v>
      </c>
      <c r="B1" s="214"/>
    </row>
    <row r="2" spans="1:8" s="12" customFormat="1" ht="15" customHeight="1">
      <c r="A2" s="88" t="s">
        <v>9</v>
      </c>
      <c r="B2" s="88" t="s">
        <v>24</v>
      </c>
      <c r="C2" s="215" t="s">
        <v>41</v>
      </c>
      <c r="D2" s="216"/>
      <c r="E2" s="90">
        <v>1.653378</v>
      </c>
    </row>
    <row r="3" spans="1:8" ht="15" customHeight="1">
      <c r="A3" s="89">
        <v>26</v>
      </c>
      <c r="B3" s="188">
        <v>30738.583333333299</v>
      </c>
      <c r="C3" s="217" t="s">
        <v>40</v>
      </c>
      <c r="D3" s="217"/>
      <c r="E3" s="217"/>
    </row>
    <row r="4" spans="1:8" ht="15" customHeight="1">
      <c r="A4" s="89">
        <v>27</v>
      </c>
      <c r="B4" s="188">
        <v>31222.416666666668</v>
      </c>
      <c r="C4" s="96" t="s">
        <v>44</v>
      </c>
      <c r="D4" s="141" t="s">
        <v>45</v>
      </c>
      <c r="E4" s="147" t="s">
        <v>46</v>
      </c>
    </row>
    <row r="5" spans="1:8" ht="15" customHeight="1">
      <c r="A5" s="89">
        <v>28</v>
      </c>
      <c r="B5" s="188">
        <v>31716.25</v>
      </c>
      <c r="C5" s="148">
        <f>15400+2000+2000+4800</f>
        <v>24200</v>
      </c>
      <c r="D5" s="97">
        <f>+C5*E2/12</f>
        <v>3334.3123000000001</v>
      </c>
      <c r="E5" s="164">
        <f>B5+D5</f>
        <v>35050.562299999998</v>
      </c>
      <c r="F5" s="95"/>
      <c r="G5" s="7"/>
      <c r="H5" s="7"/>
    </row>
    <row r="6" spans="1:8" ht="15" customHeight="1">
      <c r="A6" s="89">
        <v>29</v>
      </c>
      <c r="B6" s="188">
        <v>32220.5</v>
      </c>
      <c r="C6" s="93"/>
      <c r="E6" s="94"/>
      <c r="F6" s="218" t="s">
        <v>47</v>
      </c>
      <c r="G6" s="217"/>
      <c r="H6" s="217"/>
    </row>
    <row r="7" spans="1:8" ht="15" customHeight="1">
      <c r="A7" s="88">
        <v>30</v>
      </c>
      <c r="B7" s="189">
        <v>32734.666666666668</v>
      </c>
      <c r="C7" s="93"/>
      <c r="E7" s="94"/>
      <c r="F7" s="99" t="s">
        <v>44</v>
      </c>
      <c r="G7" s="141" t="s">
        <v>45</v>
      </c>
      <c r="H7" s="147" t="s">
        <v>46</v>
      </c>
    </row>
    <row r="8" spans="1:8" ht="15" customHeight="1">
      <c r="A8" s="89">
        <v>31</v>
      </c>
      <c r="B8" s="188">
        <v>33260.083333333336</v>
      </c>
      <c r="C8" s="148">
        <f>15400+2000+2000+4800</f>
        <v>24200</v>
      </c>
      <c r="D8" s="97">
        <f>+C8*E2/12</f>
        <v>3334.3123000000001</v>
      </c>
      <c r="E8" s="163">
        <f>B8+D8</f>
        <v>36594.395633333334</v>
      </c>
      <c r="F8" s="148">
        <f>13000+3000+4800</f>
        <v>20800</v>
      </c>
      <c r="G8" s="97">
        <f>+F8*E2/12</f>
        <v>2865.8552</v>
      </c>
      <c r="H8" s="149">
        <f>+G8+B8</f>
        <v>36125.938533333334</v>
      </c>
    </row>
    <row r="9" spans="1:8" ht="15" customHeight="1">
      <c r="A9" s="89">
        <v>32</v>
      </c>
      <c r="B9" s="188">
        <v>33796</v>
      </c>
      <c r="C9" s="91"/>
      <c r="E9" s="92"/>
      <c r="F9" s="95"/>
      <c r="G9" s="7"/>
      <c r="H9" s="92"/>
    </row>
    <row r="10" spans="1:8" ht="15" customHeight="1">
      <c r="A10" s="89">
        <v>33</v>
      </c>
      <c r="B10" s="188">
        <v>34342.916666666664</v>
      </c>
      <c r="C10" s="148">
        <f>15400+2000+4800</f>
        <v>22200</v>
      </c>
      <c r="D10" s="97">
        <f>+C10*E2/12</f>
        <v>3058.7492999999999</v>
      </c>
      <c r="E10" s="149">
        <f>+B10+D10</f>
        <v>37401.665966666667</v>
      </c>
      <c r="F10" s="95"/>
      <c r="G10" s="7">
        <f>+F10*H2/12</f>
        <v>0</v>
      </c>
      <c r="H10" s="94"/>
    </row>
    <row r="11" spans="1:8" ht="15" customHeight="1">
      <c r="A11" s="89">
        <v>34</v>
      </c>
      <c r="B11" s="188">
        <v>34901.583333333336</v>
      </c>
      <c r="C11" s="91"/>
      <c r="E11" s="92"/>
      <c r="F11" s="95"/>
      <c r="G11" s="7"/>
      <c r="H11" s="92"/>
    </row>
    <row r="12" spans="1:8" ht="15" customHeight="1">
      <c r="A12" s="88">
        <v>35</v>
      </c>
      <c r="B12" s="189">
        <v>35471</v>
      </c>
      <c r="C12" s="91"/>
      <c r="E12" s="92"/>
      <c r="F12" s="148">
        <f>13000+3000+4800</f>
        <v>20800</v>
      </c>
      <c r="G12" s="97">
        <f>+F12*E2/12</f>
        <v>2865.8552</v>
      </c>
      <c r="H12" s="150">
        <f>+G12+B12</f>
        <v>38336.855199999998</v>
      </c>
    </row>
    <row r="13" spans="1:8" ht="15" customHeight="1">
      <c r="A13" s="89">
        <v>36</v>
      </c>
      <c r="B13" s="188">
        <v>36052.583333333336</v>
      </c>
      <c r="C13" s="184">
        <f>6600+7900+4800</f>
        <v>19300</v>
      </c>
      <c r="D13" s="97">
        <f>C13*E2/12</f>
        <v>2659.1829499999999</v>
      </c>
      <c r="E13" s="185">
        <f>B10+D13</f>
        <v>37002.099616666666</v>
      </c>
      <c r="F13" s="95"/>
      <c r="G13" s="7"/>
      <c r="H13" s="92"/>
    </row>
    <row r="14" spans="1:8" ht="15" customHeight="1">
      <c r="A14" s="89">
        <v>37</v>
      </c>
      <c r="B14" s="188">
        <v>36645.583333333336</v>
      </c>
      <c r="C14" s="95">
        <f>2000+15400+4800</f>
        <v>22200</v>
      </c>
      <c r="D14" s="7">
        <f>C14*E2/12</f>
        <v>3058.7492999999999</v>
      </c>
      <c r="E14" s="187">
        <f>B14+D14</f>
        <v>39704.332633333339</v>
      </c>
      <c r="F14" s="93"/>
      <c r="G14" s="7"/>
      <c r="H14" s="92"/>
    </row>
    <row r="15" spans="1:8" ht="15" customHeight="1">
      <c r="A15" s="89">
        <v>38</v>
      </c>
      <c r="B15" s="188">
        <v>37278.166666666664</v>
      </c>
      <c r="C15" s="184">
        <f>7900+4800</f>
        <v>12700</v>
      </c>
      <c r="D15" s="97">
        <f>C15*E2/12</f>
        <v>1749.8250500000001</v>
      </c>
      <c r="E15" s="186">
        <f>B13+D15</f>
        <v>37802.408383333335</v>
      </c>
      <c r="F15" s="93"/>
      <c r="G15" s="7"/>
      <c r="H15" s="92"/>
    </row>
    <row r="16" spans="1:8" ht="15" customHeight="1">
      <c r="A16" s="89">
        <v>39</v>
      </c>
      <c r="B16" s="188">
        <v>37908.25</v>
      </c>
      <c r="E16" t="s">
        <v>91</v>
      </c>
      <c r="F16" s="93">
        <f>13000+4800</f>
        <v>17800</v>
      </c>
      <c r="G16" s="7">
        <f>F16*E2/12</f>
        <v>2452.5107000000003</v>
      </c>
      <c r="H16" s="180">
        <f>B17+G16</f>
        <v>41003.927366666663</v>
      </c>
    </row>
    <row r="17" spans="1:8" ht="15" customHeight="1">
      <c r="A17" s="88">
        <v>40</v>
      </c>
      <c r="B17" s="189">
        <v>38551.416666666664</v>
      </c>
      <c r="F17" s="148">
        <f>13000+10000+4800</f>
        <v>27800</v>
      </c>
      <c r="G17" s="97">
        <f>+F17*E2/12</f>
        <v>3830.3256999999999</v>
      </c>
      <c r="H17" s="150">
        <f>+G17+B17</f>
        <v>42381.742366666665</v>
      </c>
    </row>
    <row r="18" spans="1:8" ht="15" customHeight="1">
      <c r="A18" s="89">
        <v>41</v>
      </c>
      <c r="B18" s="188">
        <v>39207.416666666664</v>
      </c>
      <c r="F18" s="93"/>
      <c r="G18" s="7"/>
      <c r="H18" s="92"/>
    </row>
    <row r="19" spans="1:8" ht="15" customHeight="1">
      <c r="A19" s="89">
        <v>42</v>
      </c>
      <c r="B19" s="188">
        <v>39876.416666666664</v>
      </c>
      <c r="F19" s="93"/>
      <c r="G19" s="7"/>
      <c r="H19" s="92"/>
    </row>
    <row r="20" spans="1:8" ht="15" customHeight="1">
      <c r="A20" s="89">
        <v>43</v>
      </c>
      <c r="B20" s="188">
        <v>40762.666666666664</v>
      </c>
      <c r="F20" s="148">
        <f>5500+13000+4800</f>
        <v>23300</v>
      </c>
      <c r="G20" s="97">
        <f>+F20*E2/12</f>
        <v>3210.3089500000001</v>
      </c>
      <c r="H20" s="149">
        <f>+G20+B20</f>
        <v>43972.975616666663</v>
      </c>
    </row>
    <row r="21" spans="1:8" ht="15" customHeight="1">
      <c r="A21" s="89">
        <v>44</v>
      </c>
      <c r="B21" s="188">
        <v>41673.416666666664</v>
      </c>
    </row>
    <row r="22" spans="1:8" ht="15" customHeight="1">
      <c r="A22" s="88">
        <v>45</v>
      </c>
      <c r="B22" s="189">
        <v>42609.083333333336</v>
      </c>
    </row>
    <row r="23" spans="1:8" ht="15" customHeight="1">
      <c r="A23" s="88"/>
      <c r="B23" s="183"/>
    </row>
    <row r="24" spans="1:8" ht="12.75" customHeight="1"/>
    <row r="25" spans="1:8" ht="12.75" customHeight="1"/>
    <row r="26" spans="1:8" ht="12.75" customHeight="1"/>
    <row r="27" spans="1:8" ht="12.75" customHeight="1"/>
    <row r="28" spans="1:8" ht="12.75" customHeight="1"/>
    <row r="29" spans="1:8" ht="12.75" customHeight="1"/>
    <row r="30" spans="1:8" ht="12.75" customHeight="1"/>
    <row r="31" spans="1:8" ht="12.75" customHeight="1"/>
    <row r="32" spans="1: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24.95" customHeight="1"/>
    <row r="52" ht="24.95" customHeight="1"/>
  </sheetData>
  <mergeCells count="4">
    <mergeCell ref="A1:B1"/>
    <mergeCell ref="C2:D2"/>
    <mergeCell ref="C3:E3"/>
    <mergeCell ref="F6:H6"/>
  </mergeCells>
  <phoneticPr fontId="17" type="noConversion"/>
  <pageMargins left="0.42708333333333331" right="0.343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Kerteminde</vt:lpstr>
      <vt:lpstr>Ark2</vt:lpstr>
      <vt:lpstr>Ark3</vt:lpstr>
    </vt:vector>
  </TitlesOfParts>
  <Company>Kreds 083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Danmarks Lærerforening - Ansættelsesvilkår - Løn - Løntabeller oktober 2004</dc:title>
  <dc:creator>Peter Ollendorff</dc:creator>
  <cp:lastModifiedBy>Susanne Andersen</cp:lastModifiedBy>
  <cp:lastPrinted>2019-09-18T07:36:30Z</cp:lastPrinted>
  <dcterms:created xsi:type="dcterms:W3CDTF">2004-09-06T10:27:11Z</dcterms:created>
  <dcterms:modified xsi:type="dcterms:W3CDTF">2026-05-04T11:07:30Z</dcterms:modified>
</cp:coreProperties>
</file>